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20518\Desktop\長期施業委託_0414\HP掲載\4_提出書類\"/>
    </mc:Choice>
  </mc:AlternateContent>
  <xr:revisionPtr revIDLastSave="0" documentId="13_ncr:1_{4A86A645-24E0-4008-88F1-F2F7B5E47CF2}" xr6:coauthVersionLast="36" xr6:coauthVersionMax="47" xr10:uidLastSave="{00000000-0000-0000-0000-000000000000}"/>
  <bookViews>
    <workbookView xWindow="-105" yWindow="-105" windowWidth="23250" windowHeight="12450" tabRatio="720" xr2:uid="{00000000-000D-0000-FFFF-FFFF00000000}"/>
  </bookViews>
  <sheets>
    <sheet name="提案書表紙" sheetId="6" r:id="rId1"/>
    <sheet name="施業提案書" sheetId="10" r:id="rId2"/>
    <sheet name="山40" sheetId="17" r:id="rId3"/>
    <sheet name="一101他" sheetId="19" r:id="rId4"/>
    <sheet name="波75林班" sheetId="20" r:id="rId5"/>
  </sheets>
  <definedNames>
    <definedName name="_xlnm.Print_Area" localSheetId="3">一101他!$A$1:$Y$172</definedName>
    <definedName name="_xlnm.Print_Area" localSheetId="2">山40!$A$1:$Y$172</definedName>
    <definedName name="_xlnm.Print_Area" localSheetId="0">提案書表紙!$A$1:$AA$38</definedName>
    <definedName name="_xlnm.Print_Area" localSheetId="4">波75林班!$A$1:$Y$172</definedName>
  </definedNames>
  <calcPr calcId="191029"/>
</workbook>
</file>

<file path=xl/calcChain.xml><?xml version="1.0" encoding="utf-8"?>
<calcChain xmlns="http://schemas.openxmlformats.org/spreadsheetml/2006/main">
  <c r="A142" i="20" l="1"/>
  <c r="A107" i="20"/>
  <c r="AB113" i="20" s="1"/>
  <c r="A39" i="20"/>
  <c r="AE45" i="20" s="1"/>
  <c r="AF45" i="20" s="1"/>
  <c r="V46" i="20" s="1"/>
  <c r="A5" i="20"/>
  <c r="T6" i="20" s="1"/>
  <c r="I160" i="20"/>
  <c r="V160" i="20" s="1"/>
  <c r="AB148" i="20"/>
  <c r="T143" i="20"/>
  <c r="I156" i="20"/>
  <c r="I125" i="20"/>
  <c r="V125" i="20" s="1"/>
  <c r="AD73" i="20"/>
  <c r="V57" i="20"/>
  <c r="I57" i="20"/>
  <c r="AE47" i="20"/>
  <c r="AF47" i="20" s="1"/>
  <c r="AB43" i="20"/>
  <c r="I23" i="20"/>
  <c r="V23" i="20" s="1"/>
  <c r="AF13" i="20"/>
  <c r="AE13" i="20"/>
  <c r="AB9" i="20"/>
  <c r="D7" i="20"/>
  <c r="A142" i="19"/>
  <c r="A107" i="19"/>
  <c r="A39" i="19"/>
  <c r="A5" i="19"/>
  <c r="AE11" i="19" s="1"/>
  <c r="AF11" i="19" s="1"/>
  <c r="I160" i="19"/>
  <c r="V160" i="19" s="1"/>
  <c r="I156" i="19"/>
  <c r="I125" i="19"/>
  <c r="V125" i="19" s="1"/>
  <c r="AB113" i="19"/>
  <c r="T108" i="19"/>
  <c r="I121" i="19"/>
  <c r="AD73" i="19"/>
  <c r="V57" i="19"/>
  <c r="I57" i="19"/>
  <c r="AE47" i="19"/>
  <c r="AF47" i="19" s="1"/>
  <c r="AB43" i="19"/>
  <c r="T40" i="19"/>
  <c r="I23" i="19"/>
  <c r="V23" i="19" s="1"/>
  <c r="I19" i="19"/>
  <c r="V19" i="19" s="1"/>
  <c r="AE13" i="19"/>
  <c r="AF13" i="19" s="1"/>
  <c r="AB10" i="19"/>
  <c r="AB9" i="19"/>
  <c r="D7" i="19"/>
  <c r="D109" i="19" s="1"/>
  <c r="AB114" i="19" s="1"/>
  <c r="AB115" i="19" s="1"/>
  <c r="T6" i="19"/>
  <c r="V12" i="19" l="1"/>
  <c r="AB11" i="19"/>
  <c r="AB12" i="19" s="1"/>
  <c r="AB13" i="19" s="1"/>
  <c r="AB45" i="19"/>
  <c r="V156" i="20"/>
  <c r="I161" i="20"/>
  <c r="V161" i="20" s="1"/>
  <c r="I53" i="20"/>
  <c r="V53" i="20" s="1"/>
  <c r="AB11" i="20"/>
  <c r="AB12" i="20" s="1"/>
  <c r="T40" i="20"/>
  <c r="I121" i="20"/>
  <c r="D144" i="20"/>
  <c r="AB149" i="20" s="1"/>
  <c r="AB150" i="20" s="1"/>
  <c r="AE11" i="20"/>
  <c r="AF11" i="20" s="1"/>
  <c r="V12" i="20" s="1"/>
  <c r="D41" i="20"/>
  <c r="AB45" i="20"/>
  <c r="T108" i="20"/>
  <c r="AB10" i="20"/>
  <c r="I19" i="20"/>
  <c r="V19" i="20" s="1"/>
  <c r="D109" i="20"/>
  <c r="AB114" i="20" s="1"/>
  <c r="AB115" i="20" s="1"/>
  <c r="V156" i="19"/>
  <c r="I161" i="19"/>
  <c r="V161" i="19" s="1"/>
  <c r="I112" i="19"/>
  <c r="I113" i="19"/>
  <c r="V113" i="19" s="1"/>
  <c r="V121" i="19"/>
  <c r="I126" i="19"/>
  <c r="V126" i="19" s="1"/>
  <c r="D144" i="19"/>
  <c r="AE45" i="19"/>
  <c r="AF45" i="19" s="1"/>
  <c r="V46" i="19" s="1"/>
  <c r="I53" i="19"/>
  <c r="V53" i="19" s="1"/>
  <c r="T143" i="19"/>
  <c r="AB148" i="19"/>
  <c r="D41" i="19"/>
  <c r="R16" i="10"/>
  <c r="R12" i="10"/>
  <c r="R8" i="10"/>
  <c r="I148" i="20" l="1"/>
  <c r="V148" i="20" s="1"/>
  <c r="I147" i="20"/>
  <c r="I112" i="20"/>
  <c r="I113" i="20"/>
  <c r="V113" i="20" s="1"/>
  <c r="I126" i="20"/>
  <c r="V126" i="20" s="1"/>
  <c r="V121" i="20"/>
  <c r="AB13" i="20"/>
  <c r="AB46" i="20"/>
  <c r="AB44" i="20"/>
  <c r="AB149" i="19"/>
  <c r="AB150" i="19" s="1"/>
  <c r="AB46" i="19"/>
  <c r="AB44" i="19"/>
  <c r="I11" i="19"/>
  <c r="V11" i="19" s="1"/>
  <c r="I10" i="19"/>
  <c r="V112" i="19"/>
  <c r="V115" i="19" s="1"/>
  <c r="N107" i="19"/>
  <c r="R20" i="10"/>
  <c r="N20" i="10"/>
  <c r="J20" i="10"/>
  <c r="A31" i="10"/>
  <c r="A29" i="10"/>
  <c r="AH18" i="10"/>
  <c r="AC18" i="10"/>
  <c r="A73" i="20" s="1"/>
  <c r="X18" i="10"/>
  <c r="AH14" i="10"/>
  <c r="AC14" i="10"/>
  <c r="A73" i="19" s="1"/>
  <c r="X14" i="10"/>
  <c r="A142" i="17"/>
  <c r="AB148" i="17" s="1"/>
  <c r="I160" i="17"/>
  <c r="V160" i="17" s="1"/>
  <c r="A39" i="17"/>
  <c r="T40" i="17" s="1"/>
  <c r="I57" i="17"/>
  <c r="V57" i="17" s="1"/>
  <c r="AE47" i="17"/>
  <c r="AF47" i="17" s="1"/>
  <c r="AB43" i="17"/>
  <c r="AH10" i="10"/>
  <c r="AC10" i="10"/>
  <c r="A73" i="17" s="1"/>
  <c r="X10" i="10"/>
  <c r="I89" i="20" l="1"/>
  <c r="V89" i="20" s="1"/>
  <c r="AE73" i="20"/>
  <c r="AF73" i="20" s="1"/>
  <c r="V77" i="20" s="1"/>
  <c r="V79" i="20" s="1"/>
  <c r="I87" i="20"/>
  <c r="V87" i="20" s="1"/>
  <c r="AE75" i="20"/>
  <c r="AF75" i="20" s="1"/>
  <c r="V78" i="20" s="1"/>
  <c r="I85" i="20"/>
  <c r="V85" i="20" s="1"/>
  <c r="I88" i="20"/>
  <c r="V88" i="20" s="1"/>
  <c r="I86" i="20"/>
  <c r="V86" i="20" s="1"/>
  <c r="I86" i="19"/>
  <c r="V86" i="19" s="1"/>
  <c r="I88" i="19"/>
  <c r="V88" i="19" s="1"/>
  <c r="I85" i="19"/>
  <c r="V85" i="19" s="1"/>
  <c r="V90" i="19" s="1"/>
  <c r="V91" i="19" s="1"/>
  <c r="V92" i="19" s="1"/>
  <c r="X93" i="19" s="1"/>
  <c r="AE75" i="19"/>
  <c r="AF75" i="19" s="1"/>
  <c r="V78" i="19" s="1"/>
  <c r="AE73" i="19"/>
  <c r="AF73" i="19" s="1"/>
  <c r="V77" i="19" s="1"/>
  <c r="V79" i="19" s="1"/>
  <c r="V96" i="19" s="1"/>
  <c r="I89" i="19"/>
  <c r="V89" i="19" s="1"/>
  <c r="I87" i="19"/>
  <c r="V87" i="19" s="1"/>
  <c r="AB47" i="20"/>
  <c r="I44" i="20"/>
  <c r="I45" i="20"/>
  <c r="V45" i="20" s="1"/>
  <c r="I11" i="20"/>
  <c r="V11" i="20" s="1"/>
  <c r="I10" i="20"/>
  <c r="N142" i="20"/>
  <c r="V147" i="20"/>
  <c r="V150" i="20" s="1"/>
  <c r="N107" i="20"/>
  <c r="V112" i="20"/>
  <c r="V115" i="20" s="1"/>
  <c r="I129" i="19"/>
  <c r="V129" i="19" s="1"/>
  <c r="N108" i="19"/>
  <c r="I122" i="19"/>
  <c r="N5" i="19"/>
  <c r="V10" i="19"/>
  <c r="V13" i="19" s="1"/>
  <c r="AB47" i="19"/>
  <c r="I148" i="19"/>
  <c r="V148" i="19" s="1"/>
  <c r="I147" i="19"/>
  <c r="AC20" i="10"/>
  <c r="AH20" i="10"/>
  <c r="X20" i="10"/>
  <c r="I156" i="17"/>
  <c r="T143" i="17"/>
  <c r="AB45" i="17"/>
  <c r="AE45" i="17"/>
  <c r="AF45" i="17" s="1"/>
  <c r="V46" i="17" s="1"/>
  <c r="I53" i="17"/>
  <c r="V53" i="17" s="1"/>
  <c r="V90" i="20" l="1"/>
  <c r="V91" i="20" s="1"/>
  <c r="V92" i="20" s="1"/>
  <c r="X93" i="20" s="1"/>
  <c r="I129" i="20"/>
  <c r="V129" i="20" s="1"/>
  <c r="I122" i="20"/>
  <c r="N108" i="20"/>
  <c r="V10" i="20"/>
  <c r="V13" i="20" s="1"/>
  <c r="N5" i="20"/>
  <c r="N143" i="20"/>
  <c r="I164" i="20"/>
  <c r="V164" i="20" s="1"/>
  <c r="I157" i="20"/>
  <c r="V44" i="20"/>
  <c r="V47" i="20" s="1"/>
  <c r="N39" i="20"/>
  <c r="I44" i="19"/>
  <c r="I45" i="19"/>
  <c r="V45" i="19" s="1"/>
  <c r="I20" i="19"/>
  <c r="N6" i="19"/>
  <c r="I26" i="19"/>
  <c r="V26" i="19" s="1"/>
  <c r="N142" i="19"/>
  <c r="V147" i="19"/>
  <c r="V150" i="19" s="1"/>
  <c r="I123" i="19"/>
  <c r="V123" i="19" s="1"/>
  <c r="V122" i="19"/>
  <c r="I124" i="19"/>
  <c r="V124" i="19" s="1"/>
  <c r="V156" i="17"/>
  <c r="I161" i="17"/>
  <c r="V161" i="17" s="1"/>
  <c r="A107" i="17"/>
  <c r="T108" i="17" s="1"/>
  <c r="I125" i="17"/>
  <c r="V125" i="17" s="1"/>
  <c r="V96" i="20" l="1"/>
  <c r="I159" i="20"/>
  <c r="V159" i="20" s="1"/>
  <c r="I158" i="20"/>
  <c r="V158" i="20" s="1"/>
  <c r="V157" i="20"/>
  <c r="I123" i="20"/>
  <c r="V123" i="20" s="1"/>
  <c r="V122" i="20"/>
  <c r="I124" i="20"/>
  <c r="V124" i="20" s="1"/>
  <c r="I54" i="20"/>
  <c r="I60" i="20"/>
  <c r="V60" i="20" s="1"/>
  <c r="N40" i="20"/>
  <c r="I26" i="20"/>
  <c r="V26" i="20" s="1"/>
  <c r="N6" i="20"/>
  <c r="I20" i="20"/>
  <c r="V127" i="19"/>
  <c r="I22" i="19"/>
  <c r="V22" i="19" s="1"/>
  <c r="I21" i="19"/>
  <c r="V21" i="19" s="1"/>
  <c r="V20" i="19"/>
  <c r="N143" i="19"/>
  <c r="I164" i="19"/>
  <c r="V164" i="19" s="1"/>
  <c r="I157" i="19"/>
  <c r="V44" i="19"/>
  <c r="V47" i="19" s="1"/>
  <c r="N39" i="19"/>
  <c r="AB113" i="17"/>
  <c r="I121" i="17"/>
  <c r="V162" i="20" l="1"/>
  <c r="V165" i="20" s="1"/>
  <c r="V127" i="20"/>
  <c r="V128" i="20"/>
  <c r="V130" i="20" s="1"/>
  <c r="V163" i="20"/>
  <c r="I55" i="20"/>
  <c r="V55" i="20" s="1"/>
  <c r="V54" i="20"/>
  <c r="I56" i="20"/>
  <c r="V56" i="20" s="1"/>
  <c r="I22" i="20"/>
  <c r="V22" i="20" s="1"/>
  <c r="I21" i="20"/>
  <c r="V21" i="20" s="1"/>
  <c r="V20" i="20"/>
  <c r="V24" i="19"/>
  <c r="V25" i="19" s="1"/>
  <c r="V27" i="19" s="1"/>
  <c r="V128" i="19"/>
  <c r="V130" i="19" s="1"/>
  <c r="I54" i="19"/>
  <c r="I60" i="19"/>
  <c r="V60" i="19" s="1"/>
  <c r="N40" i="19"/>
  <c r="I159" i="19"/>
  <c r="V159" i="19" s="1"/>
  <c r="I158" i="19"/>
  <c r="V158" i="19" s="1"/>
  <c r="V157" i="19"/>
  <c r="V162" i="19" s="1"/>
  <c r="V121" i="17"/>
  <c r="I126" i="17"/>
  <c r="V126" i="17" s="1"/>
  <c r="V24" i="20" l="1"/>
  <c r="V25" i="20" s="1"/>
  <c r="V27" i="20" s="1"/>
  <c r="V58" i="20"/>
  <c r="X131" i="20"/>
  <c r="V134" i="20"/>
  <c r="K136" i="20" s="1"/>
  <c r="V59" i="20"/>
  <c r="X166" i="20"/>
  <c r="V169" i="20"/>
  <c r="K171" i="20" s="1"/>
  <c r="X131" i="19"/>
  <c r="V134" i="19"/>
  <c r="K136" i="19" s="1"/>
  <c r="X28" i="19"/>
  <c r="V31" i="19"/>
  <c r="K33" i="19" s="1"/>
  <c r="V163" i="19"/>
  <c r="V165" i="19" s="1"/>
  <c r="I56" i="19"/>
  <c r="V56" i="19" s="1"/>
  <c r="I55" i="19"/>
  <c r="V55" i="19" s="1"/>
  <c r="V54" i="19"/>
  <c r="A27" i="10"/>
  <c r="AD73" i="17"/>
  <c r="V61" i="20" l="1"/>
  <c r="V65" i="20" s="1"/>
  <c r="K67" i="20" s="1"/>
  <c r="V58" i="19"/>
  <c r="X28" i="20"/>
  <c r="V31" i="20"/>
  <c r="K33" i="20" s="1"/>
  <c r="X166" i="19"/>
  <c r="V169" i="19"/>
  <c r="K171" i="19" s="1"/>
  <c r="V59" i="19"/>
  <c r="V61" i="19" s="1"/>
  <c r="AE75" i="17"/>
  <c r="AE73" i="17"/>
  <c r="AF73" i="17" s="1"/>
  <c r="V77" i="17" s="1"/>
  <c r="AE13" i="17"/>
  <c r="AF13" i="17" s="1"/>
  <c r="X62" i="20" l="1"/>
  <c r="X62" i="19"/>
  <c r="V65" i="19"/>
  <c r="K67" i="19" s="1"/>
  <c r="AF75" i="17"/>
  <c r="V78" i="17" s="1"/>
  <c r="AB9" i="17"/>
  <c r="V79" i="17" l="1"/>
  <c r="I89" i="17"/>
  <c r="V89" i="17" s="1"/>
  <c r="I87" i="17" l="1"/>
  <c r="V87" i="17" s="1"/>
  <c r="I85" i="17"/>
  <c r="V85" i="17" s="1"/>
  <c r="I88" i="17"/>
  <c r="V88" i="17" s="1"/>
  <c r="I86" i="17"/>
  <c r="V86" i="17" s="1"/>
  <c r="D7" i="17"/>
  <c r="A5" i="17"/>
  <c r="D144" i="17" l="1"/>
  <c r="AB149" i="17" s="1"/>
  <c r="AB150" i="17" s="1"/>
  <c r="D109" i="17"/>
  <c r="AB114" i="17" s="1"/>
  <c r="AB115" i="17" s="1"/>
  <c r="AB10" i="17"/>
  <c r="D41" i="17"/>
  <c r="AE11" i="17"/>
  <c r="AF11" i="17" s="1"/>
  <c r="V12" i="17" s="1"/>
  <c r="AB11" i="17"/>
  <c r="AB12" i="17" s="1"/>
  <c r="V90" i="17"/>
  <c r="AB13" i="17" l="1"/>
  <c r="I11" i="17" s="1"/>
  <c r="I113" i="17"/>
  <c r="V113" i="17" s="1"/>
  <c r="I112" i="17"/>
  <c r="I148" i="17"/>
  <c r="V148" i="17" s="1"/>
  <c r="I147" i="17"/>
  <c r="AB44" i="17"/>
  <c r="AB46" i="17"/>
  <c r="V91" i="17"/>
  <c r="V92" i="17" s="1"/>
  <c r="I10" i="17" l="1"/>
  <c r="V10" i="17" s="1"/>
  <c r="N142" i="17"/>
  <c r="V147" i="17"/>
  <c r="V150" i="17" s="1"/>
  <c r="V112" i="17"/>
  <c r="V115" i="17" s="1"/>
  <c r="N107" i="17"/>
  <c r="AB47" i="17"/>
  <c r="N5" i="17"/>
  <c r="N6" i="17" s="1"/>
  <c r="X93" i="17"/>
  <c r="V96" i="17"/>
  <c r="V11" i="17"/>
  <c r="I122" i="17" l="1"/>
  <c r="I129" i="17"/>
  <c r="V129" i="17" s="1"/>
  <c r="N108" i="17"/>
  <c r="I164" i="17"/>
  <c r="V164" i="17" s="1"/>
  <c r="N143" i="17"/>
  <c r="I157" i="17"/>
  <c r="I45" i="17"/>
  <c r="V45" i="17" s="1"/>
  <c r="I44" i="17"/>
  <c r="I26" i="17"/>
  <c r="V26" i="17" s="1"/>
  <c r="V13" i="17"/>
  <c r="I20" i="17"/>
  <c r="I159" i="17" l="1"/>
  <c r="V159" i="17" s="1"/>
  <c r="I158" i="17"/>
  <c r="V158" i="17" s="1"/>
  <c r="V157" i="17"/>
  <c r="I124" i="17"/>
  <c r="V124" i="17" s="1"/>
  <c r="I123" i="17"/>
  <c r="V123" i="17" s="1"/>
  <c r="V122" i="17"/>
  <c r="V44" i="17"/>
  <c r="V47" i="17" s="1"/>
  <c r="N39" i="17"/>
  <c r="I19" i="17"/>
  <c r="V19" i="17" s="1"/>
  <c r="T6" i="17"/>
  <c r="I23" i="17"/>
  <c r="V23" i="17" s="1"/>
  <c r="I21" i="17"/>
  <c r="V21" i="17" s="1"/>
  <c r="V20" i="17"/>
  <c r="I22" i="17"/>
  <c r="V22" i="17" s="1"/>
  <c r="V162" i="17" l="1"/>
  <c r="V163" i="17" s="1"/>
  <c r="V165" i="17" s="1"/>
  <c r="X166" i="17" s="1"/>
  <c r="V127" i="17"/>
  <c r="V128" i="17" s="1"/>
  <c r="V130" i="17" s="1"/>
  <c r="X131" i="17" s="1"/>
  <c r="N40" i="17"/>
  <c r="I54" i="17"/>
  <c r="I60" i="17"/>
  <c r="V60" i="17" s="1"/>
  <c r="V24" i="17"/>
  <c r="V169" i="17" l="1"/>
  <c r="K171" i="17" s="1"/>
  <c r="V134" i="17"/>
  <c r="K136" i="17" s="1"/>
  <c r="V54" i="17"/>
  <c r="I56" i="17"/>
  <c r="V56" i="17" s="1"/>
  <c r="I55" i="17"/>
  <c r="V55" i="17" s="1"/>
  <c r="V25" i="17"/>
  <c r="V27" i="17" s="1"/>
  <c r="V31" i="17" s="1"/>
  <c r="K33" i="17" s="1"/>
  <c r="V58" i="17" l="1"/>
  <c r="V59" i="17" s="1"/>
  <c r="V61" i="17" s="1"/>
  <c r="X28" i="17"/>
  <c r="X62" i="17" l="1"/>
  <c r="V65" i="17"/>
  <c r="K67" i="17" s="1"/>
</calcChain>
</file>

<file path=xl/sharedStrings.xml><?xml version="1.0" encoding="utf-8"?>
<sst xmlns="http://schemas.openxmlformats.org/spreadsheetml/2006/main" count="1753" uniqueCount="218">
  <si>
    <t>（様式５）</t>
    <rPh sb="1" eb="3">
      <t>ヨウシキ</t>
    </rPh>
    <phoneticPr fontId="2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</si>
  <si>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</si>
  <si>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施　　業　　提　　案　　書</t>
    <phoneticPr fontId="2"/>
  </si>
  <si>
    <t>林班</t>
    <rPh sb="0" eb="2">
      <t>リンパン</t>
    </rPh>
    <phoneticPr fontId="3"/>
  </si>
  <si>
    <t>ｽｷﾞ・ﾋﾉｷ</t>
    <phoneticPr fontId="3"/>
  </si>
  <si>
    <t>左記以外</t>
    <rPh sb="0" eb="2">
      <t>サキ</t>
    </rPh>
    <rPh sb="2" eb="4">
      <t>イガイ</t>
    </rPh>
    <phoneticPr fontId="3"/>
  </si>
  <si>
    <t>合計</t>
    <rPh sb="0" eb="2">
      <t>ゴウケイ</t>
    </rPh>
    <phoneticPr fontId="3"/>
  </si>
  <si>
    <t xml:space="preserve"> 内）</t>
    <rPh sb="1" eb="2">
      <t>ウチ</t>
    </rPh>
    <phoneticPr fontId="3"/>
  </si>
  <si>
    <t>(ha)</t>
    <phoneticPr fontId="3"/>
  </si>
  <si>
    <t>ｽｷﾞ･ﾋﾉｷ
伐捨面積</t>
    <rPh sb="8" eb="10">
      <t>キリステ</t>
    </rPh>
    <rPh sb="10" eb="12">
      <t>メンセキ</t>
    </rPh>
    <phoneticPr fontId="3"/>
  </si>
  <si>
    <t>搬出材積（</t>
  </si>
  <si>
    <t>伐倒</t>
    <phoneticPr fontId="1"/>
  </si>
  <si>
    <t>間伐面積（</t>
  </si>
  <si>
    <t>造材（未利用含む）</t>
    <rPh sb="3" eb="6">
      <t>ミリヨウ</t>
    </rPh>
    <rPh sb="6" eb="7">
      <t>フク</t>
    </rPh>
    <phoneticPr fontId="1"/>
  </si>
  <si>
    <t>集材（未利用含む）</t>
    <rPh sb="3" eb="6">
      <t>ミリヨウ</t>
    </rPh>
    <rPh sb="6" eb="7">
      <t>フク</t>
    </rPh>
    <phoneticPr fontId="1"/>
  </si>
  <si>
    <t>林内運搬（未利用含む）</t>
    <rPh sb="0" eb="1">
      <t>リン</t>
    </rPh>
    <rPh sb="1" eb="2">
      <t>ナイ</t>
    </rPh>
    <rPh sb="2" eb="4">
      <t>ウンパン</t>
    </rPh>
    <rPh sb="5" eb="8">
      <t>ミリヨウ</t>
    </rPh>
    <rPh sb="8" eb="9">
      <t>フク</t>
    </rPh>
    <phoneticPr fontId="1"/>
  </si>
  <si>
    <t>開設延長（</t>
  </si>
  <si>
    <t>直接事業費</t>
  </si>
  <si>
    <t>諸経費</t>
  </si>
  <si>
    <t>の（</t>
  </si>
  <si>
    <t>運賃（未利用含む）</t>
    <rPh sb="3" eb="7">
      <t>ミリヨウフク</t>
    </rPh>
    <phoneticPr fontId="1"/>
  </si>
  <si>
    <t>）円</t>
    <phoneticPr fontId="1"/>
  </si>
  <si>
    <t>事業者経費</t>
    <rPh sb="0" eb="3">
      <t>ジギョウシャ</t>
    </rPh>
    <rPh sb="3" eb="5">
      <t>ケイヒ</t>
    </rPh>
    <phoneticPr fontId="1"/>
  </si>
  <si>
    <t>作業道</t>
    <rPh sb="0" eb="2">
      <t>サギョウ</t>
    </rPh>
    <rPh sb="2" eb="3">
      <t>ミチ</t>
    </rPh>
    <phoneticPr fontId="1"/>
  </si>
  <si>
    <t>⑫</t>
    <phoneticPr fontId="1"/>
  </si>
  <si>
    <t>⑮</t>
    <phoneticPr fontId="1"/>
  </si>
  <si>
    <t>（消費税込）</t>
    <rPh sb="1" eb="4">
      <t>ショウヒゼイ</t>
    </rPh>
    <rPh sb="4" eb="5">
      <t>コ</t>
    </rPh>
    <phoneticPr fontId="1"/>
  </si>
  <si>
    <t>-</t>
    <phoneticPr fontId="3"/>
  </si>
  <si>
    <t>伐倒</t>
    <rPh sb="0" eb="2">
      <t>バットウ</t>
    </rPh>
    <phoneticPr fontId="1"/>
  </si>
  <si>
    <t>枝払い</t>
    <rPh sb="0" eb="1">
      <t>エダ</t>
    </rPh>
    <rPh sb="1" eb="2">
      <t>ハラ</t>
    </rPh>
    <phoneticPr fontId="1"/>
  </si>
  <si>
    <t>片付け</t>
    <rPh sb="0" eb="2">
      <t>カタヅ</t>
    </rPh>
    <phoneticPr fontId="1"/>
  </si>
  <si>
    <t>連絡先</t>
    <rPh sb="0" eb="3">
      <t>レンラクサキ</t>
    </rPh>
    <phoneticPr fontId="1"/>
  </si>
  <si>
    <t>部署名</t>
    <rPh sb="0" eb="2">
      <t>ブショ</t>
    </rPh>
    <rPh sb="2" eb="3">
      <t>メイ</t>
    </rPh>
    <phoneticPr fontId="1"/>
  </si>
  <si>
    <t>: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</si>
  <si>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</si>
  <si>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</si>
  <si>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</si>
  <si>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</si>
  <si>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１．補助の範囲内で施業を行うため、市へ追加の負担は求めません。</t>
    <rPh sb="2" eb="4">
      <t>ホジョ</t>
    </rPh>
    <rPh sb="5" eb="8">
      <t>ハンイナイ</t>
    </rPh>
    <rPh sb="9" eb="11">
      <t>セギョウ</t>
    </rPh>
    <rPh sb="12" eb="13">
      <t>オコナ</t>
    </rPh>
    <rPh sb="17" eb="18">
      <t>シ</t>
    </rPh>
    <rPh sb="19" eb="21">
      <t>ツイカ</t>
    </rPh>
    <rPh sb="22" eb="24">
      <t>フタン</t>
    </rPh>
    <rPh sb="25" eb="26">
      <t>モト</t>
    </rPh>
    <phoneticPr fontId="8"/>
  </si>
  <si>
    <t>２．追加の負担を求めます。ただし、搬出間伐の収益と差引します。</t>
    <rPh sb="2" eb="4">
      <t>ツイカ</t>
    </rPh>
    <rPh sb="5" eb="7">
      <t>フタン</t>
    </rPh>
    <rPh sb="8" eb="9">
      <t>モト</t>
    </rPh>
    <rPh sb="17" eb="19">
      <t>ハンシュツ</t>
    </rPh>
    <rPh sb="19" eb="21">
      <t>カンバツ</t>
    </rPh>
    <rPh sb="22" eb="24">
      <t>シュウエキ</t>
    </rPh>
    <rPh sb="25" eb="27">
      <t>サシヒキ</t>
    </rPh>
    <phoneticPr fontId="8"/>
  </si>
  <si>
    <t>⑭</t>
    <phoneticPr fontId="1"/>
  </si>
  <si>
    <t>搬出間伐面積</t>
    <rPh sb="0" eb="2">
      <t>ハンシュツ</t>
    </rPh>
    <rPh sb="2" eb="4">
      <t>カンバツ</t>
    </rPh>
    <rPh sb="4" eb="6">
      <t>メンセキ</t>
    </rPh>
    <phoneticPr fontId="1"/>
  </si>
  <si>
    <t>施業内容</t>
    <rPh sb="0" eb="2">
      <t>セギョウ</t>
    </rPh>
    <rPh sb="2" eb="4">
      <t>ナイヨウ</t>
    </rPh>
    <phoneticPr fontId="1"/>
  </si>
  <si>
    <t>搬出材積（未利用材含む）</t>
    <rPh sb="0" eb="2">
      <t>ハンシュツ</t>
    </rPh>
    <rPh sb="2" eb="4">
      <t>ザイセキ</t>
    </rPh>
    <rPh sb="5" eb="9">
      <t>ミリヨウザイ</t>
    </rPh>
    <rPh sb="9" eb="10">
      <t>フク</t>
    </rPh>
    <phoneticPr fontId="1"/>
  </si>
  <si>
    <t>作業道開設</t>
    <rPh sb="0" eb="3">
      <t>サギョウドウ</t>
    </rPh>
    <rPh sb="3" eb="5">
      <t>カイセツ</t>
    </rPh>
    <phoneticPr fontId="1"/>
  </si>
  <si>
    <t>ha</t>
    <phoneticPr fontId="1"/>
  </si>
  <si>
    <t>㎥</t>
    <phoneticPr fontId="1"/>
  </si>
  <si>
    <t>m</t>
    <phoneticPr fontId="1"/>
  </si>
  <si>
    <t>%</t>
    <phoneticPr fontId="1"/>
  </si>
  <si>
    <t>用材</t>
    <rPh sb="0" eb="2">
      <t>ヨウザイ</t>
    </rPh>
    <phoneticPr fontId="1"/>
  </si>
  <si>
    <t>）㎥</t>
    <phoneticPr fontId="1"/>
  </si>
  <si>
    <t>円/㎥</t>
    <phoneticPr fontId="1"/>
  </si>
  <si>
    <t>①</t>
  </si>
  <si>
    <t>未利用材</t>
    <rPh sb="0" eb="3">
      <t>ミリヨウ</t>
    </rPh>
    <rPh sb="3" eb="4">
      <t>ザイ</t>
    </rPh>
    <phoneticPr fontId="1"/>
  </si>
  <si>
    <t>②</t>
  </si>
  <si>
    <t>造林補助金</t>
  </si>
  <si>
    <t>※作業道開設補助金含む</t>
    <rPh sb="1" eb="3">
      <t>サギョウ</t>
    </rPh>
    <rPh sb="3" eb="4">
      <t>ドウ</t>
    </rPh>
    <rPh sb="4" eb="6">
      <t>カイセツ</t>
    </rPh>
    <rPh sb="6" eb="9">
      <t>ホジョキン</t>
    </rPh>
    <rPh sb="9" eb="10">
      <t>フク</t>
    </rPh>
    <phoneticPr fontId="1"/>
  </si>
  <si>
    <t>③</t>
    <phoneticPr fontId="1"/>
  </si>
  <si>
    <t>森林整備促進事業補助金</t>
    <rPh sb="0" eb="8">
      <t>シンリンセイビソクシンジギョウ</t>
    </rPh>
    <rPh sb="8" eb="11">
      <t>ホジョキン</t>
    </rPh>
    <phoneticPr fontId="1"/>
  </si>
  <si>
    <t>④</t>
    <phoneticPr fontId="1"/>
  </si>
  <si>
    <t>総収入</t>
    <rPh sb="0" eb="3">
      <t>ソウシュウニュウ</t>
    </rPh>
    <phoneticPr fontId="1"/>
  </si>
  <si>
    <t>⑤</t>
    <phoneticPr fontId="1"/>
  </si>
  <si>
    <t>３．事業者経費（内訳）</t>
    <rPh sb="2" eb="5">
      <t>ジギョウシャ</t>
    </rPh>
    <rPh sb="5" eb="7">
      <t>ケイヒ</t>
    </rPh>
    <rPh sb="8" eb="10">
      <t>ウチワケ</t>
    </rPh>
    <phoneticPr fontId="1"/>
  </si>
  <si>
    <t>）ha</t>
    <phoneticPr fontId="1"/>
  </si>
  <si>
    <t>×</t>
    <phoneticPr fontId="1"/>
  </si>
  <si>
    <t>単価（</t>
    <phoneticPr fontId="1"/>
  </si>
  <si>
    <t>）円/ha</t>
    <phoneticPr fontId="1"/>
  </si>
  <si>
    <t>⑥</t>
    <phoneticPr fontId="1"/>
  </si>
  <si>
    <t>）円/㎥</t>
    <phoneticPr fontId="1"/>
  </si>
  <si>
    <t>⑦</t>
    <phoneticPr fontId="1"/>
  </si>
  <si>
    <t>⑧</t>
    <phoneticPr fontId="1"/>
  </si>
  <si>
    <t>⑨</t>
    <phoneticPr fontId="1"/>
  </si>
  <si>
    <t>）ｍ</t>
    <phoneticPr fontId="1"/>
  </si>
  <si>
    <t>）円/ｍ</t>
    <phoneticPr fontId="1"/>
  </si>
  <si>
    <t>⑩</t>
    <phoneticPr fontId="1"/>
  </si>
  <si>
    <t>⑥～⑩の合計</t>
    <phoneticPr fontId="1"/>
  </si>
  <si>
    <t>⑪</t>
    <phoneticPr fontId="1"/>
  </si>
  <si>
    <t>（測量・申請・現場管理等を含む）</t>
    <rPh sb="1" eb="3">
      <t>ソクリョウ</t>
    </rPh>
    <rPh sb="4" eb="6">
      <t>シンセイ</t>
    </rPh>
    <rPh sb="7" eb="9">
      <t>ゲンバ</t>
    </rPh>
    <rPh sb="9" eb="12">
      <t>カンリトウ</t>
    </rPh>
    <rPh sb="13" eb="14">
      <t>フク</t>
    </rPh>
    <phoneticPr fontId="1"/>
  </si>
  <si>
    <t>）%</t>
    <phoneticPr fontId="1"/>
  </si>
  <si>
    <t>⑬</t>
    <phoneticPr fontId="1"/>
  </si>
  <si>
    <t>（⑪+⑫+⑬）</t>
    <phoneticPr fontId="1"/>
  </si>
  <si>
    <t>４．差引（１－２）</t>
    <rPh sb="2" eb="4">
      <t>サシヒキ</t>
    </rPh>
    <phoneticPr fontId="1"/>
  </si>
  <si>
    <t>差引　純利益</t>
    <rPh sb="0" eb="2">
      <t>サシヒキ</t>
    </rPh>
    <rPh sb="3" eb="6">
      <t>ジュンリエキ</t>
    </rPh>
    <phoneticPr fontId="1"/>
  </si>
  <si>
    <t>(⑤-⑭)</t>
    <phoneticPr fontId="1"/>
  </si>
  <si>
    <t>伐捨間伐面積</t>
    <rPh sb="0" eb="2">
      <t>キリステ</t>
    </rPh>
    <rPh sb="2" eb="4">
      <t>カンバツ</t>
    </rPh>
    <rPh sb="4" eb="6">
      <t>メンセキ</t>
    </rPh>
    <phoneticPr fontId="1"/>
  </si>
  <si>
    <t>-</t>
    <phoneticPr fontId="1"/>
  </si>
  <si>
    <t>①</t>
    <phoneticPr fontId="1"/>
  </si>
  <si>
    <t>②</t>
    <phoneticPr fontId="1"/>
  </si>
  <si>
    <t>①～②の合計</t>
    <rPh sb="4" eb="6">
      <t>ゴウケイ</t>
    </rPh>
    <phoneticPr fontId="1"/>
  </si>
  <si>
    <t>選木</t>
    <rPh sb="0" eb="1">
      <t>エラ</t>
    </rPh>
    <rPh sb="1" eb="2">
      <t>キ</t>
    </rPh>
    <phoneticPr fontId="1"/>
  </si>
  <si>
    <t>玉切</t>
    <rPh sb="0" eb="1">
      <t>タマ</t>
    </rPh>
    <rPh sb="1" eb="2">
      <t>ギ</t>
    </rPh>
    <phoneticPr fontId="1"/>
  </si>
  <si>
    <t>④～⑧の合計</t>
    <phoneticPr fontId="1"/>
  </si>
  <si>
    <t>（⑨+⑩）</t>
    <phoneticPr fontId="1"/>
  </si>
  <si>
    <t>(ha当たり)</t>
    <rPh sb="3" eb="4">
      <t>ア</t>
    </rPh>
    <phoneticPr fontId="1"/>
  </si>
  <si>
    <t>(③-⑪)</t>
    <phoneticPr fontId="1"/>
  </si>
  <si>
    <t>列状間伐　３残１伐</t>
    <rPh sb="0" eb="1">
      <t>レツ</t>
    </rPh>
    <rPh sb="1" eb="2">
      <t>ジョウ</t>
    </rPh>
    <rPh sb="2" eb="4">
      <t>カンバツ</t>
    </rPh>
    <rPh sb="6" eb="7">
      <t>ザン</t>
    </rPh>
    <rPh sb="8" eb="9">
      <t>バツ</t>
    </rPh>
    <phoneticPr fontId="1"/>
  </si>
  <si>
    <t>ｽｷﾞ･ﾋﾉｷ
搬出面積</t>
    <rPh sb="8" eb="10">
      <t>ハンシュツ</t>
    </rPh>
    <rPh sb="10" eb="12">
      <t>メンセキ</t>
    </rPh>
    <phoneticPr fontId="3"/>
  </si>
  <si>
    <t>　施業提案書</t>
    <rPh sb="1" eb="3">
      <t>セギョウ</t>
    </rPh>
    <rPh sb="3" eb="6">
      <t>テイアンショ</t>
    </rPh>
    <phoneticPr fontId="3"/>
  </si>
  <si>
    <t>(㎥当たり)</t>
    <rPh sb="2" eb="3">
      <t>ア</t>
    </rPh>
    <phoneticPr fontId="1"/>
  </si>
  <si>
    <t>２．全体収入</t>
    <rPh sb="2" eb="4">
      <t>ゼンタイ</t>
    </rPh>
    <rPh sb="4" eb="6">
      <t>シュウニュウ</t>
    </rPh>
    <phoneticPr fontId="1"/>
  </si>
  <si>
    <t>売上（手数料控除後）</t>
    <rPh sb="0" eb="2">
      <t>ウリアゲ</t>
    </rPh>
    <rPh sb="3" eb="6">
      <t>テスウリョウ</t>
    </rPh>
    <rPh sb="6" eb="8">
      <t>コウジョ</t>
    </rPh>
    <rPh sb="8" eb="9">
      <t>ゴ</t>
    </rPh>
    <phoneticPr fontId="1"/>
  </si>
  <si>
    <t>（＊収入を予測してください）</t>
    <rPh sb="2" eb="4">
      <t>シュウニュウ</t>
    </rPh>
    <rPh sb="5" eb="7">
      <t>ヨソク</t>
    </rPh>
    <phoneticPr fontId="10"/>
  </si>
  <si>
    <t>㎥/ha</t>
    <phoneticPr fontId="1"/>
  </si>
  <si>
    <t>m/ha</t>
    <phoneticPr fontId="1"/>
  </si>
  <si>
    <t>円</t>
    <rPh sb="0" eb="1">
      <t>エン</t>
    </rPh>
    <phoneticPr fontId="10"/>
  </si>
  <si>
    <t>返却予定額（1/2）</t>
    <rPh sb="0" eb="2">
      <t>ヘンキャク</t>
    </rPh>
    <rPh sb="2" eb="4">
      <t>ヨテイ</t>
    </rPh>
    <rPh sb="4" eb="5">
      <t>ガク</t>
    </rPh>
    <phoneticPr fontId="10"/>
  </si>
  <si>
    <t>※市上乗せ補助（32％）</t>
    <rPh sb="1" eb="2">
      <t>シ</t>
    </rPh>
    <rPh sb="2" eb="4">
      <t>ウワノ</t>
    </rPh>
    <rPh sb="5" eb="7">
      <t>ホジョ</t>
    </rPh>
    <phoneticPr fontId="1"/>
  </si>
  <si>
    <t>）円/ha</t>
  </si>
  <si>
    <t>㎥/ha</t>
    <phoneticPr fontId="10"/>
  </si>
  <si>
    <t>総材積（平均）Ⓐ</t>
    <rPh sb="0" eb="1">
      <t>ソウ</t>
    </rPh>
    <rPh sb="1" eb="3">
      <t>ザイセキ</t>
    </rPh>
    <rPh sb="4" eb="6">
      <t>ヘイキン</t>
    </rPh>
    <phoneticPr fontId="10"/>
  </si>
  <si>
    <t>搬出間伐</t>
    <rPh sb="0" eb="2">
      <t>ハンシュツ</t>
    </rPh>
    <rPh sb="2" eb="4">
      <t>カンバツ</t>
    </rPh>
    <phoneticPr fontId="1"/>
  </si>
  <si>
    <t>切捨間伐</t>
    <rPh sb="0" eb="2">
      <t>キリス</t>
    </rPh>
    <rPh sb="2" eb="4">
      <t>カンバツ</t>
    </rPh>
    <phoneticPr fontId="1"/>
  </si>
  <si>
    <t>・安全性への配慮について</t>
    <rPh sb="1" eb="4">
      <t>アンゼンセイ</t>
    </rPh>
    <rPh sb="6" eb="8">
      <t>ハイリョ</t>
    </rPh>
    <phoneticPr fontId="3"/>
  </si>
  <si>
    <t>・耐久性への配慮について</t>
    <rPh sb="1" eb="4">
      <t>タイキュウセイ</t>
    </rPh>
    <rPh sb="6" eb="8">
      <t>ハイリョ</t>
    </rPh>
    <phoneticPr fontId="3"/>
  </si>
  <si>
    <t>（路網の耐久性及び、整備後の自然環境や景観への配慮を記入）</t>
    <rPh sb="1" eb="2">
      <t>ロ</t>
    </rPh>
    <rPh sb="2" eb="3">
      <t>モウ</t>
    </rPh>
    <rPh sb="4" eb="7">
      <t>タイキュウセイ</t>
    </rPh>
    <rPh sb="7" eb="8">
      <t>オヨ</t>
    </rPh>
    <rPh sb="10" eb="12">
      <t>セイビ</t>
    </rPh>
    <rPh sb="12" eb="13">
      <t>ゴ</t>
    </rPh>
    <rPh sb="14" eb="16">
      <t>シゼン</t>
    </rPh>
    <rPh sb="16" eb="18">
      <t>カンキョウ</t>
    </rPh>
    <rPh sb="19" eb="21">
      <t>ケイカン</t>
    </rPh>
    <rPh sb="23" eb="25">
      <t>ハイリョ</t>
    </rPh>
    <rPh sb="26" eb="28">
      <t>キニュウ</t>
    </rPh>
    <phoneticPr fontId="3"/>
  </si>
  <si>
    <t>・市内の森林が抱える課題について</t>
    <rPh sb="1" eb="3">
      <t>シナイ</t>
    </rPh>
    <rPh sb="4" eb="6">
      <t>シンリン</t>
    </rPh>
    <rPh sb="7" eb="8">
      <t>カカ</t>
    </rPh>
    <rPh sb="10" eb="12">
      <t>カダイ</t>
    </rPh>
    <phoneticPr fontId="3"/>
  </si>
  <si>
    <t>（貴社が感じている市内の森林が抱える課題を記入）</t>
    <rPh sb="1" eb="3">
      <t>キシャ</t>
    </rPh>
    <rPh sb="4" eb="5">
      <t>カン</t>
    </rPh>
    <rPh sb="9" eb="11">
      <t>シナイ</t>
    </rPh>
    <rPh sb="12" eb="14">
      <t>シンリン</t>
    </rPh>
    <rPh sb="15" eb="16">
      <t>カカ</t>
    </rPh>
    <rPh sb="18" eb="20">
      <t>カダイ</t>
    </rPh>
    <rPh sb="21" eb="23">
      <t>キニュウ</t>
    </rPh>
    <phoneticPr fontId="3"/>
  </si>
  <si>
    <t>・その他</t>
    <rPh sb="3" eb="4">
      <t>タ</t>
    </rPh>
    <phoneticPr fontId="3"/>
  </si>
  <si>
    <t>（上記以外で他社にない工夫やＰＲ等の特記事項を記入）</t>
    <rPh sb="1" eb="3">
      <t>ジョウキ</t>
    </rPh>
    <rPh sb="3" eb="5">
      <t>イガイ</t>
    </rPh>
    <rPh sb="6" eb="8">
      <t>タシャ</t>
    </rPh>
    <rPh sb="11" eb="13">
      <t>クフウ</t>
    </rPh>
    <rPh sb="16" eb="17">
      <t>トウ</t>
    </rPh>
    <rPh sb="18" eb="20">
      <t>トッキ</t>
    </rPh>
    <rPh sb="20" eb="22">
      <t>ジコウ</t>
    </rPh>
    <rPh sb="23" eb="25">
      <t>キニュウ</t>
    </rPh>
    <phoneticPr fontId="3"/>
  </si>
  <si>
    <t>業者選定業務</t>
    <rPh sb="0" eb="2">
      <t>ギョウシャ</t>
    </rPh>
    <rPh sb="2" eb="4">
      <t>センテイ</t>
    </rPh>
    <rPh sb="4" eb="6">
      <t>ギョウム</t>
    </rPh>
    <phoneticPr fontId="1"/>
  </si>
  <si>
    <t>林班
面積</t>
    <rPh sb="0" eb="2">
      <t>リンパン</t>
    </rPh>
    <rPh sb="3" eb="5">
      <t>メンセキ</t>
    </rPh>
    <phoneticPr fontId="3"/>
  </si>
  <si>
    <t>市有林
面積</t>
    <rPh sb="0" eb="3">
      <t>シユウリン</t>
    </rPh>
    <rPh sb="4" eb="6">
      <t>メンセキ</t>
    </rPh>
    <phoneticPr fontId="3"/>
  </si>
  <si>
    <t>（１）搬出面積・切捨面積</t>
    <rPh sb="3" eb="5">
      <t>ハンシュツ</t>
    </rPh>
    <rPh sb="5" eb="7">
      <t>メンセキ</t>
    </rPh>
    <rPh sb="8" eb="10">
      <t>キリス</t>
    </rPh>
    <rPh sb="10" eb="12">
      <t>メンセキ</t>
    </rPh>
    <phoneticPr fontId="3"/>
  </si>
  <si>
    <t>※表示している面積については、兵庫県森林クラウド：林相区分データより算出）</t>
    <rPh sb="1" eb="3">
      <t>ヒョウジ</t>
    </rPh>
    <rPh sb="7" eb="9">
      <t>メンセキ</t>
    </rPh>
    <rPh sb="15" eb="18">
      <t>ヒョウゴケン</t>
    </rPh>
    <rPh sb="18" eb="20">
      <t>シンリン</t>
    </rPh>
    <rPh sb="25" eb="26">
      <t>リン</t>
    </rPh>
    <rPh sb="26" eb="27">
      <t>ソウ</t>
    </rPh>
    <rPh sb="27" eb="29">
      <t>クブン</t>
    </rPh>
    <rPh sb="34" eb="36">
      <t>サンシュツ</t>
    </rPh>
    <phoneticPr fontId="3"/>
  </si>
  <si>
    <t>（２）密度管理曲線による市有林材積量（兵庫県森林クラウド：林相区分・樹頂点データより）</t>
    <rPh sb="3" eb="5">
      <t>ミツド</t>
    </rPh>
    <rPh sb="5" eb="7">
      <t>カンリ</t>
    </rPh>
    <rPh sb="7" eb="9">
      <t>キョクセン</t>
    </rPh>
    <rPh sb="12" eb="15">
      <t>シユウリン</t>
    </rPh>
    <rPh sb="15" eb="17">
      <t>ザイセキ</t>
    </rPh>
    <rPh sb="17" eb="18">
      <t>リョウ</t>
    </rPh>
    <rPh sb="19" eb="22">
      <t>ヒョウゴケン</t>
    </rPh>
    <rPh sb="22" eb="24">
      <t>シンリン</t>
    </rPh>
    <rPh sb="29" eb="30">
      <t>リン</t>
    </rPh>
    <rPh sb="30" eb="31">
      <t>ソウ</t>
    </rPh>
    <rPh sb="31" eb="33">
      <t>クブン</t>
    </rPh>
    <rPh sb="34" eb="35">
      <t>ジュ</t>
    </rPh>
    <rPh sb="35" eb="37">
      <t>チョウテン</t>
    </rPh>
    <phoneticPr fontId="3"/>
  </si>
  <si>
    <t>林分</t>
    <rPh sb="0" eb="2">
      <t>リンブン</t>
    </rPh>
    <phoneticPr fontId="3"/>
  </si>
  <si>
    <t>立木本数</t>
    <rPh sb="0" eb="2">
      <t>タチキ</t>
    </rPh>
    <rPh sb="2" eb="4">
      <t>ホンスウ</t>
    </rPh>
    <phoneticPr fontId="3"/>
  </si>
  <si>
    <t>平均樹高</t>
    <rPh sb="0" eb="2">
      <t>ヘイキン</t>
    </rPh>
    <rPh sb="2" eb="4">
      <t>ジュコウ</t>
    </rPh>
    <phoneticPr fontId="3"/>
  </si>
  <si>
    <t>立木密度</t>
    <rPh sb="0" eb="2">
      <t>タチキ</t>
    </rPh>
    <rPh sb="2" eb="4">
      <t>ミツド</t>
    </rPh>
    <phoneticPr fontId="3"/>
  </si>
  <si>
    <t>ha当たり材積</t>
    <rPh sb="2" eb="3">
      <t>ア</t>
    </rPh>
    <rPh sb="5" eb="7">
      <t>ザイセキ</t>
    </rPh>
    <phoneticPr fontId="3"/>
  </si>
  <si>
    <t>材積量</t>
    <rPh sb="0" eb="2">
      <t>ザイセキ</t>
    </rPh>
    <rPh sb="2" eb="3">
      <t>リョウ</t>
    </rPh>
    <phoneticPr fontId="3"/>
  </si>
  <si>
    <t>林班</t>
    <rPh sb="0" eb="2">
      <t>リンパン</t>
    </rPh>
    <phoneticPr fontId="3"/>
  </si>
  <si>
    <t>ｽｷﾞ･ﾋﾉｷ平均(㎥)</t>
    <rPh sb="7" eb="9">
      <t>ヘイキン</t>
    </rPh>
    <phoneticPr fontId="3"/>
  </si>
  <si>
    <t>(本)</t>
    <rPh sb="1" eb="2">
      <t>ホン</t>
    </rPh>
    <phoneticPr fontId="3"/>
  </si>
  <si>
    <t>(m)</t>
    <phoneticPr fontId="3"/>
  </si>
  <si>
    <t>(本/ha)</t>
    <rPh sb="1" eb="2">
      <t>ホン</t>
    </rPh>
    <phoneticPr fontId="3"/>
  </si>
  <si>
    <t>(㎥)</t>
    <phoneticPr fontId="3"/>
  </si>
  <si>
    <t>ｽｷﾞ</t>
    <phoneticPr fontId="3"/>
  </si>
  <si>
    <t>ﾋﾉｷ</t>
    <phoneticPr fontId="3"/>
  </si>
  <si>
    <t>(ha)</t>
    <phoneticPr fontId="3"/>
  </si>
  <si>
    <t>山：40</t>
    <rPh sb="0" eb="1">
      <t>ヤマ</t>
    </rPh>
    <phoneticPr fontId="3"/>
  </si>
  <si>
    <t>（３）提案箇所の選定した理由及び施業の方針</t>
    <rPh sb="3" eb="5">
      <t>テイアン</t>
    </rPh>
    <rPh sb="5" eb="7">
      <t>カショ</t>
    </rPh>
    <rPh sb="8" eb="10">
      <t>センテイ</t>
    </rPh>
    <rPh sb="12" eb="14">
      <t>リユウ</t>
    </rPh>
    <rPh sb="14" eb="15">
      <t>オヨ</t>
    </rPh>
    <rPh sb="16" eb="18">
      <t>セギョウ</t>
    </rPh>
    <rPh sb="19" eb="21">
      <t>ホウシン</t>
    </rPh>
    <phoneticPr fontId="3"/>
  </si>
  <si>
    <t>①～③の合計</t>
    <rPh sb="4" eb="6">
      <t>ゴウケイ</t>
    </rPh>
    <phoneticPr fontId="1"/>
  </si>
  <si>
    <t>※ここで定めた経費は、精算時においても変更することは出来ません。</t>
    <rPh sb="4" eb="5">
      <t>サダ</t>
    </rPh>
    <rPh sb="7" eb="9">
      <t>ケイヒ</t>
    </rPh>
    <rPh sb="11" eb="13">
      <t>セイサン</t>
    </rPh>
    <rPh sb="13" eb="14">
      <t>ジ</t>
    </rPh>
    <rPh sb="19" eb="21">
      <t>ヘンコウ</t>
    </rPh>
    <rPh sb="26" eb="28">
      <t>デキ</t>
    </rPh>
    <phoneticPr fontId="4"/>
  </si>
  <si>
    <t>１．切捨間伐面積</t>
    <rPh sb="2" eb="4">
      <t>キリス</t>
    </rPh>
    <rPh sb="4" eb="6">
      <t>カンバツ</t>
    </rPh>
    <rPh sb="6" eb="8">
      <t>メンセキ</t>
    </rPh>
    <phoneticPr fontId="1"/>
  </si>
  <si>
    <t>１．搬出間伐面積、作業道開設延長</t>
    <rPh sb="2" eb="4">
      <t>ハンシュツ</t>
    </rPh>
    <rPh sb="4" eb="6">
      <t>カンバツ</t>
    </rPh>
    <rPh sb="6" eb="8">
      <t>メンセキ</t>
    </rPh>
    <rPh sb="9" eb="11">
      <t>サギョウ</t>
    </rPh>
    <rPh sb="11" eb="12">
      <t>ドウ</t>
    </rPh>
    <rPh sb="12" eb="14">
      <t>カイセツ</t>
    </rPh>
    <rPh sb="14" eb="16">
      <t>エンチョウ</t>
    </rPh>
    <phoneticPr fontId="1"/>
  </si>
  <si>
    <t>■（山崎町：40林班）　切捨間伐における提案内訳　■</t>
    <rPh sb="2" eb="5">
      <t>ヤマサキチョウ</t>
    </rPh>
    <rPh sb="8" eb="10">
      <t>リンパン</t>
    </rPh>
    <rPh sb="12" eb="13">
      <t>キリ</t>
    </rPh>
    <rPh sb="13" eb="14">
      <t>シャ</t>
    </rPh>
    <rPh sb="14" eb="16">
      <t>カンバツ</t>
    </rPh>
    <rPh sb="20" eb="22">
      <t>テイアン</t>
    </rPh>
    <rPh sb="22" eb="24">
      <t>ウチワケ</t>
    </rPh>
    <phoneticPr fontId="4"/>
  </si>
  <si>
    <t>売上
（販売手数料
　　　控除後）</t>
    <rPh sb="4" eb="6">
      <t>ハンバイ</t>
    </rPh>
    <rPh sb="6" eb="9">
      <t>テスウリョウ</t>
    </rPh>
    <rPh sb="13" eb="15">
      <t>コウジョ</t>
    </rPh>
    <rPh sb="15" eb="16">
      <t>ゴ</t>
    </rPh>
    <phoneticPr fontId="1"/>
  </si>
  <si>
    <t>ｽｷﾞ･ﾋﾉｷ</t>
    <phoneticPr fontId="3"/>
  </si>
  <si>
    <t>面積(ha)</t>
    <rPh sb="0" eb="2">
      <t>メンセキ</t>
    </rPh>
    <phoneticPr fontId="3"/>
  </si>
  <si>
    <t>作業道皆伐面積</t>
    <rPh sb="0" eb="2">
      <t>サギョウ</t>
    </rPh>
    <rPh sb="2" eb="3">
      <t>ドウ</t>
    </rPh>
    <rPh sb="3" eb="5">
      <t>カイバツ</t>
    </rPh>
    <rPh sb="5" eb="7">
      <t>メンセキ</t>
    </rPh>
    <phoneticPr fontId="10"/>
  </si>
  <si>
    <t>作業道材積</t>
    <rPh sb="0" eb="2">
      <t>サギョウ</t>
    </rPh>
    <rPh sb="2" eb="3">
      <t>ドウ</t>
    </rPh>
    <rPh sb="3" eb="5">
      <t>ザイセキ</t>
    </rPh>
    <phoneticPr fontId="10"/>
  </si>
  <si>
    <t>間伐面積</t>
    <rPh sb="0" eb="2">
      <t>カンバツ</t>
    </rPh>
    <rPh sb="2" eb="4">
      <t>メンセキ</t>
    </rPh>
    <phoneticPr fontId="10"/>
  </si>
  <si>
    <t>間伐材積</t>
    <rPh sb="0" eb="2">
      <t>カンバツ</t>
    </rPh>
    <rPh sb="2" eb="4">
      <t>ザイセキ</t>
    </rPh>
    <phoneticPr fontId="10"/>
  </si>
  <si>
    <t>材積合計</t>
    <rPh sb="0" eb="2">
      <t>ザイセキ</t>
    </rPh>
    <rPh sb="2" eb="4">
      <t>ゴウケイ</t>
    </rPh>
    <phoneticPr fontId="10"/>
  </si>
  <si>
    <t>列状造林単価</t>
    <rPh sb="0" eb="1">
      <t>レツ</t>
    </rPh>
    <rPh sb="1" eb="2">
      <t>ジョウ</t>
    </rPh>
    <rPh sb="2" eb="4">
      <t>ゾウリン</t>
    </rPh>
    <rPh sb="4" eb="6">
      <t>タンカ</t>
    </rPh>
    <phoneticPr fontId="10"/>
  </si>
  <si>
    <t>造林補助金</t>
    <rPh sb="0" eb="2">
      <t>ゾウリン</t>
    </rPh>
    <rPh sb="2" eb="5">
      <t>ホジョキン</t>
    </rPh>
    <phoneticPr fontId="10"/>
  </si>
  <si>
    <t>-</t>
    <phoneticPr fontId="10"/>
  </si>
  <si>
    <t>作業道単価</t>
    <rPh sb="0" eb="2">
      <t>サギョウ</t>
    </rPh>
    <rPh sb="2" eb="3">
      <t>ドウ</t>
    </rPh>
    <rPh sb="3" eb="5">
      <t>タンカ</t>
    </rPh>
    <phoneticPr fontId="10"/>
  </si>
  <si>
    <t>作業道補助金</t>
    <rPh sb="0" eb="2">
      <t>サギョウ</t>
    </rPh>
    <rPh sb="2" eb="3">
      <t>ドウ</t>
    </rPh>
    <rPh sb="3" eb="6">
      <t>ホジョキン</t>
    </rPh>
    <phoneticPr fontId="10"/>
  </si>
  <si>
    <t>7齢級以下　選木あり（保育）</t>
    <rPh sb="1" eb="2">
      <t>レイ</t>
    </rPh>
    <rPh sb="2" eb="3">
      <t>キュウ</t>
    </rPh>
    <rPh sb="3" eb="5">
      <t>イカ</t>
    </rPh>
    <rPh sb="6" eb="8">
      <t>センボク</t>
    </rPh>
    <rPh sb="11" eb="13">
      <t>ホイク</t>
    </rPh>
    <phoneticPr fontId="10"/>
  </si>
  <si>
    <t>8齢級以上　選木あり（保育）</t>
    <rPh sb="1" eb="2">
      <t>レイ</t>
    </rPh>
    <rPh sb="2" eb="3">
      <t>キュウ</t>
    </rPh>
    <rPh sb="3" eb="5">
      <t>イジョウ</t>
    </rPh>
    <rPh sb="6" eb="8">
      <t>センボク</t>
    </rPh>
    <rPh sb="11" eb="13">
      <t>ホイク</t>
    </rPh>
    <phoneticPr fontId="10"/>
  </si>
  <si>
    <t>7齢級以下　選木あり（枝玉）</t>
    <rPh sb="1" eb="2">
      <t>レイ</t>
    </rPh>
    <rPh sb="2" eb="3">
      <t>キュウ</t>
    </rPh>
    <rPh sb="3" eb="5">
      <t>イカ</t>
    </rPh>
    <rPh sb="6" eb="8">
      <t>センボク</t>
    </rPh>
    <rPh sb="11" eb="12">
      <t>エダ</t>
    </rPh>
    <rPh sb="12" eb="13">
      <t>タマ</t>
    </rPh>
    <phoneticPr fontId="10"/>
  </si>
  <si>
    <t>7齢級以下　選木あり（枝玉片）</t>
    <rPh sb="1" eb="2">
      <t>レイ</t>
    </rPh>
    <rPh sb="2" eb="3">
      <t>キュウ</t>
    </rPh>
    <rPh sb="3" eb="5">
      <t>イカ</t>
    </rPh>
    <rPh sb="6" eb="8">
      <t>センボク</t>
    </rPh>
    <rPh sb="11" eb="12">
      <t>エダ</t>
    </rPh>
    <rPh sb="12" eb="13">
      <t>タマ</t>
    </rPh>
    <rPh sb="13" eb="14">
      <t>カタ</t>
    </rPh>
    <phoneticPr fontId="10"/>
  </si>
  <si>
    <t>8齢級以上　選木あり（枝玉）</t>
    <rPh sb="1" eb="2">
      <t>レイ</t>
    </rPh>
    <rPh sb="2" eb="3">
      <t>キュウ</t>
    </rPh>
    <rPh sb="3" eb="5">
      <t>イジョウ</t>
    </rPh>
    <rPh sb="6" eb="8">
      <t>センボク</t>
    </rPh>
    <rPh sb="11" eb="12">
      <t>エダ</t>
    </rPh>
    <rPh sb="12" eb="13">
      <t>タマ</t>
    </rPh>
    <phoneticPr fontId="10"/>
  </si>
  <si>
    <t>8齢級以上　選木あり（枝玉片）</t>
    <rPh sb="1" eb="2">
      <t>レイ</t>
    </rPh>
    <rPh sb="2" eb="3">
      <t>キュウ</t>
    </rPh>
    <rPh sb="3" eb="5">
      <t>イジョウ</t>
    </rPh>
    <rPh sb="6" eb="8">
      <t>センボク</t>
    </rPh>
    <rPh sb="11" eb="12">
      <t>エダ</t>
    </rPh>
    <rPh sb="12" eb="13">
      <t>タマ</t>
    </rPh>
    <rPh sb="13" eb="14">
      <t>カタ</t>
    </rPh>
    <phoneticPr fontId="10"/>
  </si>
  <si>
    <t>7齢級以下　選木なし（保育）</t>
    <rPh sb="1" eb="2">
      <t>レイ</t>
    </rPh>
    <rPh sb="2" eb="3">
      <t>キュウ</t>
    </rPh>
    <rPh sb="3" eb="5">
      <t>イカ</t>
    </rPh>
    <rPh sb="6" eb="8">
      <t>センボク</t>
    </rPh>
    <rPh sb="11" eb="13">
      <t>ホイク</t>
    </rPh>
    <phoneticPr fontId="10"/>
  </si>
  <si>
    <t>7齢級以下　選木なし（枝玉）</t>
    <rPh sb="1" eb="2">
      <t>レイ</t>
    </rPh>
    <rPh sb="2" eb="3">
      <t>キュウ</t>
    </rPh>
    <rPh sb="3" eb="5">
      <t>イカ</t>
    </rPh>
    <rPh sb="6" eb="8">
      <t>センボク</t>
    </rPh>
    <rPh sb="11" eb="12">
      <t>エダ</t>
    </rPh>
    <rPh sb="12" eb="13">
      <t>タマ</t>
    </rPh>
    <phoneticPr fontId="10"/>
  </si>
  <si>
    <t>7齢級以下　選木なし（枝玉片）</t>
    <rPh sb="1" eb="2">
      <t>レイ</t>
    </rPh>
    <rPh sb="2" eb="3">
      <t>キュウ</t>
    </rPh>
    <rPh sb="3" eb="5">
      <t>イカ</t>
    </rPh>
    <rPh sb="6" eb="8">
      <t>センボク</t>
    </rPh>
    <rPh sb="11" eb="12">
      <t>エダ</t>
    </rPh>
    <rPh sb="12" eb="13">
      <t>タマ</t>
    </rPh>
    <rPh sb="13" eb="14">
      <t>カタ</t>
    </rPh>
    <phoneticPr fontId="10"/>
  </si>
  <si>
    <t>8齢級以上　選木なし（保育）</t>
    <rPh sb="1" eb="2">
      <t>レイ</t>
    </rPh>
    <rPh sb="2" eb="3">
      <t>キュウ</t>
    </rPh>
    <rPh sb="3" eb="5">
      <t>イジョウ</t>
    </rPh>
    <rPh sb="6" eb="8">
      <t>センボク</t>
    </rPh>
    <rPh sb="11" eb="13">
      <t>ホイク</t>
    </rPh>
    <phoneticPr fontId="10"/>
  </si>
  <si>
    <t>8齢級以上　選木なし（枝玉）</t>
    <rPh sb="1" eb="2">
      <t>レイ</t>
    </rPh>
    <rPh sb="2" eb="3">
      <t>キュウ</t>
    </rPh>
    <rPh sb="3" eb="5">
      <t>イジョウ</t>
    </rPh>
    <rPh sb="6" eb="8">
      <t>センボク</t>
    </rPh>
    <rPh sb="11" eb="12">
      <t>エダ</t>
    </rPh>
    <rPh sb="12" eb="13">
      <t>タマ</t>
    </rPh>
    <phoneticPr fontId="10"/>
  </si>
  <si>
    <t>8齢級以上　選木なし（枝玉片）</t>
    <rPh sb="1" eb="2">
      <t>レイ</t>
    </rPh>
    <rPh sb="2" eb="3">
      <t>キュウ</t>
    </rPh>
    <rPh sb="3" eb="5">
      <t>イジョウ</t>
    </rPh>
    <rPh sb="6" eb="8">
      <t>センボク</t>
    </rPh>
    <rPh sb="11" eb="12">
      <t>エダ</t>
    </rPh>
    <rPh sb="12" eb="13">
      <t>タマ</t>
    </rPh>
    <rPh sb="13" eb="14">
      <t>カタ</t>
    </rPh>
    <phoneticPr fontId="10"/>
  </si>
  <si>
    <t>切捨単価</t>
    <rPh sb="0" eb="2">
      <t>キリス</t>
    </rPh>
    <rPh sb="2" eb="4">
      <t>タンカ</t>
    </rPh>
    <phoneticPr fontId="10"/>
  </si>
  <si>
    <t>-</t>
    <phoneticPr fontId="10"/>
  </si>
  <si>
    <t>造林補助金</t>
    <rPh sb="0" eb="2">
      <t>ゾウリン</t>
    </rPh>
    <rPh sb="2" eb="5">
      <t>ホジョキン</t>
    </rPh>
    <phoneticPr fontId="10"/>
  </si>
  <si>
    <t>市事業費</t>
    <rPh sb="0" eb="1">
      <t>シ</t>
    </rPh>
    <rPh sb="1" eb="4">
      <t>ジギョウヒ</t>
    </rPh>
    <phoneticPr fontId="10"/>
  </si>
  <si>
    <t>市上乗せ</t>
    <rPh sb="0" eb="1">
      <t>シ</t>
    </rPh>
    <rPh sb="1" eb="3">
      <t>ウワノ</t>
    </rPh>
    <phoneticPr fontId="10"/>
  </si>
  <si>
    <t>ｽｷﾞ･ﾋﾉｷ
皆伐面積</t>
    <rPh sb="9" eb="11">
      <t>メンセキ</t>
    </rPh>
    <phoneticPr fontId="3"/>
  </si>
  <si>
    <t>皆伐</t>
    <rPh sb="0" eb="2">
      <t>カイバツ</t>
    </rPh>
    <phoneticPr fontId="1"/>
  </si>
  <si>
    <t>補助事業名（</t>
    <rPh sb="0" eb="2">
      <t>ホジョ</t>
    </rPh>
    <rPh sb="2" eb="4">
      <t>ジギョウ</t>
    </rPh>
    <rPh sb="4" eb="5">
      <t>メイ</t>
    </rPh>
    <phoneticPr fontId="10"/>
  </si>
  <si>
    <t>）</t>
    <phoneticPr fontId="10"/>
  </si>
  <si>
    <t>皆伐面積（</t>
    <rPh sb="0" eb="2">
      <t>カイバツ</t>
    </rPh>
    <phoneticPr fontId="10"/>
  </si>
  <si>
    <t>※造林補助については、花粉発生源対策推進事業・針広混交整備事業等に該当する場合に記入してください。
（作業道開設補助金含む）</t>
    <rPh sb="1" eb="3">
      <t>ゾウリン</t>
    </rPh>
    <rPh sb="3" eb="5">
      <t>ホジョ</t>
    </rPh>
    <rPh sb="11" eb="13">
      <t>カフン</t>
    </rPh>
    <rPh sb="13" eb="16">
      <t>ハッセイゲン</t>
    </rPh>
    <rPh sb="16" eb="18">
      <t>タイサク</t>
    </rPh>
    <rPh sb="18" eb="20">
      <t>スイシン</t>
    </rPh>
    <rPh sb="20" eb="22">
      <t>ジギョウ</t>
    </rPh>
    <rPh sb="23" eb="25">
      <t>シンコウ</t>
    </rPh>
    <rPh sb="25" eb="27">
      <t>コンコウ</t>
    </rPh>
    <rPh sb="27" eb="29">
      <t>セイビ</t>
    </rPh>
    <rPh sb="29" eb="31">
      <t>ジギョウ</t>
    </rPh>
    <rPh sb="31" eb="32">
      <t>トウ</t>
    </rPh>
    <rPh sb="33" eb="35">
      <t>ガイトウ</t>
    </rPh>
    <rPh sb="37" eb="39">
      <t>バアイ</t>
    </rPh>
    <rPh sb="40" eb="42">
      <t>キニュウ</t>
    </rPh>
    <rPh sb="51" eb="53">
      <t>サギョウ</t>
    </rPh>
    <rPh sb="53" eb="54">
      <t>ドウ</t>
    </rPh>
    <rPh sb="54" eb="56">
      <t>カイセツ</t>
    </rPh>
    <rPh sb="56" eb="59">
      <t>ホジョキン</t>
    </rPh>
    <rPh sb="59" eb="60">
      <t>フク</t>
    </rPh>
    <phoneticPr fontId="10"/>
  </si>
  <si>
    <t>植栽</t>
    <rPh sb="0" eb="2">
      <t>ショクサイ</t>
    </rPh>
    <phoneticPr fontId="1"/>
  </si>
  <si>
    <t>宍粟市有林　長期森林施業委託（塩田篭桶、福知細畑、日ノ原ヤナゴ）</t>
    <rPh sb="0" eb="2">
      <t>シソウ</t>
    </rPh>
    <rPh sb="2" eb="5">
      <t>シユウリン</t>
    </rPh>
    <rPh sb="6" eb="8">
      <t>チョウキ</t>
    </rPh>
    <rPh sb="8" eb="10">
      <t>シンリン</t>
    </rPh>
    <rPh sb="10" eb="12">
      <t>セギョウ</t>
    </rPh>
    <rPh sb="12" eb="14">
      <t>イタク</t>
    </rPh>
    <rPh sb="15" eb="17">
      <t>シオタ</t>
    </rPh>
    <rPh sb="17" eb="18">
      <t>カゴ</t>
    </rPh>
    <rPh sb="18" eb="19">
      <t>オケ</t>
    </rPh>
    <rPh sb="20" eb="22">
      <t>フクチ</t>
    </rPh>
    <rPh sb="22" eb="24">
      <t>ホソハタ</t>
    </rPh>
    <rPh sb="25" eb="26">
      <t>ヒ</t>
    </rPh>
    <rPh sb="27" eb="28">
      <t>ハラ</t>
    </rPh>
    <phoneticPr fontId="1"/>
  </si>
  <si>
    <t>・作業道開設について</t>
    <rPh sb="1" eb="3">
      <t>サギョウ</t>
    </rPh>
    <rPh sb="3" eb="4">
      <t>ドウ</t>
    </rPh>
    <rPh sb="4" eb="6">
      <t>カイセツ</t>
    </rPh>
    <phoneticPr fontId="3"/>
  </si>
  <si>
    <t>（作業道開設にあたっての注意点、提案延長となった理由等を記入）</t>
    <rPh sb="1" eb="3">
      <t>サギョウ</t>
    </rPh>
    <rPh sb="3" eb="4">
      <t>ドウ</t>
    </rPh>
    <rPh sb="4" eb="6">
      <t>カイセツ</t>
    </rPh>
    <rPh sb="12" eb="15">
      <t>チュウイテン</t>
    </rPh>
    <rPh sb="16" eb="18">
      <t>テイアン</t>
    </rPh>
    <rPh sb="18" eb="20">
      <t>エンチョウ</t>
    </rPh>
    <rPh sb="24" eb="26">
      <t>リユウ</t>
    </rPh>
    <rPh sb="26" eb="27">
      <t>トウ</t>
    </rPh>
    <rPh sb="28" eb="30">
      <t>キニュウ</t>
    </rPh>
    <phoneticPr fontId="3"/>
  </si>
  <si>
    <t>（作業員の安全管理に係る対策の内容を記入）</t>
    <rPh sb="1" eb="4">
      <t>サギョウイン</t>
    </rPh>
    <rPh sb="5" eb="7">
      <t>アンゼン</t>
    </rPh>
    <rPh sb="7" eb="9">
      <t>カンリ</t>
    </rPh>
    <rPh sb="10" eb="11">
      <t>カカ</t>
    </rPh>
    <rPh sb="12" eb="14">
      <t>タイサク</t>
    </rPh>
    <rPh sb="15" eb="17">
      <t>ナイヨウ</t>
    </rPh>
    <rPh sb="18" eb="20">
      <t>キニュウ</t>
    </rPh>
    <phoneticPr fontId="3"/>
  </si>
  <si>
    <t>（塩田篭桶）</t>
    <rPh sb="1" eb="3">
      <t>シオタ</t>
    </rPh>
    <rPh sb="3" eb="4">
      <t>カゴ</t>
    </rPh>
    <rPh sb="4" eb="5">
      <t>オケ</t>
    </rPh>
    <phoneticPr fontId="3"/>
  </si>
  <si>
    <t>（福知細畑）</t>
    <rPh sb="1" eb="3">
      <t>フクチ</t>
    </rPh>
    <rPh sb="3" eb="5">
      <t>ホソハタ</t>
    </rPh>
    <phoneticPr fontId="3"/>
  </si>
  <si>
    <t>（日ノ原ヤナゴ）</t>
    <rPh sb="1" eb="2">
      <t>ヒ</t>
    </rPh>
    <rPh sb="3" eb="4">
      <t>ハラ</t>
    </rPh>
    <phoneticPr fontId="3"/>
  </si>
  <si>
    <t>市は森林整備促進事業において、国県の補助の100％となるよう上乗せを行っていますが、精算時に事業者経費を差し引きマイナスとなる場合は、市へ負担を求めるかお聞きします。
以下のどちらかに　「○」　を記入してください。</t>
    <rPh sb="0" eb="1">
      <t>シ</t>
    </rPh>
    <rPh sb="2" eb="4">
      <t>シンリン</t>
    </rPh>
    <rPh sb="4" eb="6">
      <t>セイビ</t>
    </rPh>
    <rPh sb="6" eb="8">
      <t>ソクシン</t>
    </rPh>
    <rPh sb="8" eb="10">
      <t>ジギョウ</t>
    </rPh>
    <rPh sb="67" eb="68">
      <t>シ</t>
    </rPh>
    <rPh sb="69" eb="71">
      <t>フタン</t>
    </rPh>
    <rPh sb="72" eb="73">
      <t>モト</t>
    </rPh>
    <rPh sb="77" eb="78">
      <t>キ</t>
    </rPh>
    <rPh sb="84" eb="86">
      <t>イカ</t>
    </rPh>
    <rPh sb="98" eb="100">
      <t>キニュウ</t>
    </rPh>
    <phoneticPr fontId="8"/>
  </si>
  <si>
    <t>未実施
箇所</t>
    <rPh sb="0" eb="3">
      <t>ミジッシ</t>
    </rPh>
    <rPh sb="4" eb="6">
      <t>カショ</t>
    </rPh>
    <phoneticPr fontId="3"/>
  </si>
  <si>
    <t>実施済
箇所</t>
    <rPh sb="0" eb="2">
      <t>ジッシ</t>
    </rPh>
    <rPh sb="2" eb="3">
      <t>ズ</t>
    </rPh>
    <rPh sb="4" eb="6">
      <t>カショ</t>
    </rPh>
    <phoneticPr fontId="3"/>
  </si>
  <si>
    <r>
      <t>■（山崎町：40林班）　搬出間伐における提案内訳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5">
      <t>ヤマサキチョウ</t>
    </rPh>
    <rPh sb="8" eb="10">
      <t>リンパン</t>
    </rPh>
    <rPh sb="12" eb="14">
      <t>ハンシュツ</t>
    </rPh>
    <rPh sb="14" eb="16">
      <t>カンバツ</t>
    </rPh>
    <rPh sb="20" eb="22">
      <t>テイアン</t>
    </rPh>
    <rPh sb="22" eb="24">
      <t>ウチワケ</t>
    </rPh>
    <rPh sb="27" eb="29">
      <t>カンバツ</t>
    </rPh>
    <rPh sb="29" eb="32">
      <t>ミジッシ</t>
    </rPh>
    <rPh sb="32" eb="34">
      <t>カショ</t>
    </rPh>
    <phoneticPr fontId="4"/>
  </si>
  <si>
    <r>
      <t>■（山崎町：40林班）　搬出間伐における提案内訳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5">
      <t>ヤマサキチョウ</t>
    </rPh>
    <rPh sb="8" eb="10">
      <t>リンパン</t>
    </rPh>
    <rPh sb="12" eb="14">
      <t>ハンシュツ</t>
    </rPh>
    <rPh sb="14" eb="16">
      <t>カンバツ</t>
    </rPh>
    <rPh sb="20" eb="22">
      <t>テイアン</t>
    </rPh>
    <rPh sb="22" eb="24">
      <t>ウチワケ</t>
    </rPh>
    <rPh sb="27" eb="29">
      <t>カンバツ</t>
    </rPh>
    <rPh sb="29" eb="31">
      <t>ジッシ</t>
    </rPh>
    <rPh sb="31" eb="32">
      <t>スミ</t>
    </rPh>
    <rPh sb="32" eb="34">
      <t>カショ</t>
    </rPh>
    <phoneticPr fontId="4"/>
  </si>
  <si>
    <r>
      <t>※</t>
    </r>
    <r>
      <rPr>
        <u/>
        <sz val="9"/>
        <color rgb="FFFF0000"/>
        <rFont val="ＭＳ ゴシック"/>
        <family val="3"/>
        <charset val="128"/>
      </rPr>
      <t>間伐履歴が無い箇所</t>
    </r>
    <r>
      <rPr>
        <u/>
        <sz val="9"/>
        <color theme="0"/>
        <rFont val="ＭＳ ゴシック"/>
        <family val="3"/>
        <charset val="128"/>
      </rPr>
      <t>の搬出間伐における経費を記入してください</t>
    </r>
    <rPh sb="1" eb="3">
      <t>カンバツ</t>
    </rPh>
    <rPh sb="3" eb="5">
      <t>リレキ</t>
    </rPh>
    <rPh sb="6" eb="7">
      <t>ナ</t>
    </rPh>
    <rPh sb="8" eb="10">
      <t>カショ</t>
    </rPh>
    <rPh sb="11" eb="13">
      <t>ハンシュツ</t>
    </rPh>
    <rPh sb="13" eb="15">
      <t>カンバツ</t>
    </rPh>
    <rPh sb="19" eb="21">
      <t>ケイヒ</t>
    </rPh>
    <rPh sb="22" eb="24">
      <t>キニュウ</t>
    </rPh>
    <phoneticPr fontId="10"/>
  </si>
  <si>
    <r>
      <t>※</t>
    </r>
    <r>
      <rPr>
        <u/>
        <sz val="9"/>
        <color rgb="FF0070C0"/>
        <rFont val="ＭＳ ゴシック"/>
        <family val="3"/>
        <charset val="128"/>
      </rPr>
      <t>間伐履歴が有る箇所</t>
    </r>
    <r>
      <rPr>
        <u/>
        <sz val="9"/>
        <color theme="0"/>
        <rFont val="ＭＳ ゴシック"/>
        <family val="3"/>
        <charset val="128"/>
      </rPr>
      <t>の搬出間伐における経費を記入してください</t>
    </r>
    <rPh sb="1" eb="3">
      <t>カンバツ</t>
    </rPh>
    <rPh sb="3" eb="5">
      <t>リレキ</t>
    </rPh>
    <rPh sb="6" eb="7">
      <t>ア</t>
    </rPh>
    <rPh sb="8" eb="10">
      <t>カショ</t>
    </rPh>
    <rPh sb="11" eb="13">
      <t>ハンシュツ</t>
    </rPh>
    <rPh sb="13" eb="15">
      <t>カンバツ</t>
    </rPh>
    <rPh sb="19" eb="21">
      <t>ケイヒ</t>
    </rPh>
    <rPh sb="22" eb="24">
      <t>キニュウ</t>
    </rPh>
    <phoneticPr fontId="10"/>
  </si>
  <si>
    <r>
      <t>※</t>
    </r>
    <r>
      <rPr>
        <u/>
        <sz val="9"/>
        <color rgb="FFFFFF00"/>
        <rFont val="ＭＳ ゴシック"/>
        <family val="3"/>
        <charset val="128"/>
      </rPr>
      <t>間伐履歴に関係せず</t>
    </r>
    <r>
      <rPr>
        <u/>
        <sz val="9"/>
        <color theme="0"/>
        <rFont val="ＭＳ ゴシック"/>
        <family val="3"/>
        <charset val="128"/>
      </rPr>
      <t>切捨間伐における経費を記入してください</t>
    </r>
    <rPh sb="1" eb="3">
      <t>カンバツ</t>
    </rPh>
    <rPh sb="3" eb="5">
      <t>リレキ</t>
    </rPh>
    <rPh sb="6" eb="8">
      <t>カンケイ</t>
    </rPh>
    <rPh sb="10" eb="11">
      <t>キ</t>
    </rPh>
    <rPh sb="11" eb="12">
      <t>シャ</t>
    </rPh>
    <rPh sb="12" eb="14">
      <t>カンバツ</t>
    </rPh>
    <rPh sb="18" eb="20">
      <t>ケイヒ</t>
    </rPh>
    <rPh sb="21" eb="23">
      <t>キニュウ</t>
    </rPh>
    <phoneticPr fontId="10"/>
  </si>
  <si>
    <r>
      <t>■（山崎町：40林班）　皆伐における提案内訳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5">
      <t>ヤマサキチョウ</t>
    </rPh>
    <rPh sb="8" eb="10">
      <t>リンパン</t>
    </rPh>
    <rPh sb="12" eb="14">
      <t>カイバツ</t>
    </rPh>
    <rPh sb="18" eb="20">
      <t>テイアン</t>
    </rPh>
    <rPh sb="20" eb="22">
      <t>ウチワケ</t>
    </rPh>
    <phoneticPr fontId="4"/>
  </si>
  <si>
    <r>
      <t>※</t>
    </r>
    <r>
      <rPr>
        <u/>
        <sz val="9"/>
        <color rgb="FFFF0000"/>
        <rFont val="ＭＳ ゴシック"/>
        <family val="3"/>
        <charset val="128"/>
      </rPr>
      <t>間伐履歴が無い箇所</t>
    </r>
    <r>
      <rPr>
        <u/>
        <sz val="9"/>
        <color theme="0"/>
        <rFont val="ＭＳ ゴシック"/>
        <family val="3"/>
        <charset val="128"/>
      </rPr>
      <t>の皆伐における経費を記入してください</t>
    </r>
    <rPh sb="1" eb="3">
      <t>カンバツ</t>
    </rPh>
    <rPh sb="3" eb="5">
      <t>リレキ</t>
    </rPh>
    <rPh sb="6" eb="7">
      <t>ナ</t>
    </rPh>
    <rPh sb="8" eb="10">
      <t>カショ</t>
    </rPh>
    <rPh sb="11" eb="13">
      <t>カイバツ</t>
    </rPh>
    <rPh sb="17" eb="19">
      <t>ケイヒ</t>
    </rPh>
    <rPh sb="20" eb="22">
      <t>キニュウ</t>
    </rPh>
    <phoneticPr fontId="10"/>
  </si>
  <si>
    <r>
      <t>■（山崎町：40林班）　皆伐における提案内訳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5">
      <t>ヤマサキチョウ</t>
    </rPh>
    <rPh sb="8" eb="10">
      <t>リンパン</t>
    </rPh>
    <rPh sb="12" eb="14">
      <t>カイバツ</t>
    </rPh>
    <rPh sb="18" eb="20">
      <t>テイアン</t>
    </rPh>
    <rPh sb="20" eb="22">
      <t>ウチワケ</t>
    </rPh>
    <rPh sb="25" eb="27">
      <t>カンバツ</t>
    </rPh>
    <rPh sb="29" eb="30">
      <t>スミ</t>
    </rPh>
    <phoneticPr fontId="4"/>
  </si>
  <si>
    <r>
      <t>※</t>
    </r>
    <r>
      <rPr>
        <u/>
        <sz val="9"/>
        <color rgb="FF0070C0"/>
        <rFont val="ＭＳ ゴシック"/>
        <family val="3"/>
        <charset val="128"/>
      </rPr>
      <t>間伐履歴が有る箇所</t>
    </r>
    <r>
      <rPr>
        <u/>
        <sz val="9"/>
        <color theme="0"/>
        <rFont val="ＭＳ ゴシック"/>
        <family val="3"/>
        <charset val="128"/>
      </rPr>
      <t>の皆伐における経費を記入してください</t>
    </r>
    <rPh sb="1" eb="3">
      <t>カンバツ</t>
    </rPh>
    <rPh sb="3" eb="5">
      <t>リレキ</t>
    </rPh>
    <rPh sb="6" eb="7">
      <t>ア</t>
    </rPh>
    <rPh sb="8" eb="10">
      <t>カショ</t>
    </rPh>
    <rPh sb="11" eb="13">
      <t>カイバツ</t>
    </rPh>
    <rPh sb="17" eb="19">
      <t>ケイヒ</t>
    </rPh>
    <rPh sb="20" eb="22">
      <t>キニュウ</t>
    </rPh>
    <phoneticPr fontId="10"/>
  </si>
  <si>
    <t>波：75</t>
    <phoneticPr fontId="3"/>
  </si>
  <si>
    <t>１．皆伐面積、作業道開設延長</t>
    <rPh sb="2" eb="4">
      <t>カイバツ</t>
    </rPh>
    <rPh sb="4" eb="6">
      <t>メンセキ</t>
    </rPh>
    <rPh sb="7" eb="9">
      <t>サギョウ</t>
    </rPh>
    <rPh sb="9" eb="10">
      <t>ドウ</t>
    </rPh>
    <rPh sb="10" eb="12">
      <t>カイセツ</t>
    </rPh>
    <rPh sb="12" eb="14">
      <t>エンチョウ</t>
    </rPh>
    <phoneticPr fontId="1"/>
  </si>
  <si>
    <t>皆伐面積</t>
    <rPh sb="0" eb="2">
      <t>カイバツ</t>
    </rPh>
    <rPh sb="2" eb="4">
      <t>メンセキ</t>
    </rPh>
    <phoneticPr fontId="1"/>
  </si>
  <si>
    <t>一：
101/102/103
104/105</t>
    <rPh sb="0" eb="1">
      <t>イチ</t>
    </rPh>
    <phoneticPr fontId="3"/>
  </si>
  <si>
    <t>間伐
未実施
実施済
箇所</t>
    <rPh sb="0" eb="2">
      <t>カンバツ</t>
    </rPh>
    <rPh sb="3" eb="6">
      <t>ミジッシ</t>
    </rPh>
    <rPh sb="7" eb="9">
      <t>ジッシ</t>
    </rPh>
    <rPh sb="9" eb="10">
      <t>ズ</t>
    </rPh>
    <rPh sb="11" eb="13">
      <t>カショ</t>
    </rPh>
    <phoneticPr fontId="3"/>
  </si>
  <si>
    <r>
      <t>■（一宮町：101林班他）　搬出間伐における提案内訳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4">
      <t>イチノミヤ</t>
    </rPh>
    <rPh sb="4" eb="5">
      <t>チョウ</t>
    </rPh>
    <rPh sb="9" eb="11">
      <t>リンパン</t>
    </rPh>
    <rPh sb="11" eb="12">
      <t>ホカ</t>
    </rPh>
    <rPh sb="14" eb="16">
      <t>ハンシュツ</t>
    </rPh>
    <rPh sb="16" eb="18">
      <t>カンバツ</t>
    </rPh>
    <rPh sb="22" eb="24">
      <t>テイアン</t>
    </rPh>
    <rPh sb="24" eb="26">
      <t>ウチワケ</t>
    </rPh>
    <rPh sb="29" eb="31">
      <t>カンバツ</t>
    </rPh>
    <rPh sb="31" eb="34">
      <t>ミジッシ</t>
    </rPh>
    <rPh sb="34" eb="36">
      <t>カショ</t>
    </rPh>
    <phoneticPr fontId="4"/>
  </si>
  <si>
    <t>■（一宮町：101林班他）　切捨間伐における提案内訳　■</t>
    <rPh sb="2" eb="4">
      <t>イチノミヤ</t>
    </rPh>
    <rPh sb="4" eb="5">
      <t>チョウ</t>
    </rPh>
    <rPh sb="9" eb="11">
      <t>リンパン</t>
    </rPh>
    <rPh sb="11" eb="12">
      <t>ホカ</t>
    </rPh>
    <rPh sb="14" eb="15">
      <t>キリ</t>
    </rPh>
    <rPh sb="15" eb="16">
      <t>シャ</t>
    </rPh>
    <rPh sb="16" eb="18">
      <t>カンバツ</t>
    </rPh>
    <rPh sb="22" eb="24">
      <t>テイアン</t>
    </rPh>
    <rPh sb="24" eb="26">
      <t>ウチワケ</t>
    </rPh>
    <phoneticPr fontId="4"/>
  </si>
  <si>
    <r>
      <t>■（一宮町：101林班他）　皆伐における提案内訳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4">
      <t>イチノミヤ</t>
    </rPh>
    <rPh sb="4" eb="5">
      <t>チョウ</t>
    </rPh>
    <rPh sb="9" eb="11">
      <t>リンパン</t>
    </rPh>
    <rPh sb="11" eb="12">
      <t>ホカ</t>
    </rPh>
    <rPh sb="14" eb="16">
      <t>カイバツ</t>
    </rPh>
    <rPh sb="20" eb="22">
      <t>テイアン</t>
    </rPh>
    <rPh sb="22" eb="24">
      <t>ウチワケ</t>
    </rPh>
    <phoneticPr fontId="4"/>
  </si>
  <si>
    <r>
      <t>■（一宮町：101林班他）　皆伐における提案内訳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4">
      <t>イチノミヤ</t>
    </rPh>
    <rPh sb="4" eb="5">
      <t>チョウ</t>
    </rPh>
    <rPh sb="9" eb="11">
      <t>リンパン</t>
    </rPh>
    <rPh sb="11" eb="12">
      <t>ホカ</t>
    </rPh>
    <rPh sb="14" eb="16">
      <t>カイバツ</t>
    </rPh>
    <rPh sb="20" eb="22">
      <t>テイアン</t>
    </rPh>
    <rPh sb="22" eb="24">
      <t>ウチワケ</t>
    </rPh>
    <rPh sb="27" eb="29">
      <t>カンバツ</t>
    </rPh>
    <rPh sb="31" eb="32">
      <t>スミ</t>
    </rPh>
    <phoneticPr fontId="4"/>
  </si>
  <si>
    <r>
      <t>■（波賀町：75林班）　搬出間伐における提案内訳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4">
      <t>ハガ</t>
    </rPh>
    <rPh sb="4" eb="5">
      <t>チョウ</t>
    </rPh>
    <rPh sb="8" eb="10">
      <t>リンパン</t>
    </rPh>
    <rPh sb="12" eb="14">
      <t>ハンシュツ</t>
    </rPh>
    <rPh sb="14" eb="16">
      <t>カンバツ</t>
    </rPh>
    <rPh sb="20" eb="22">
      <t>テイアン</t>
    </rPh>
    <rPh sb="22" eb="24">
      <t>ウチワケ</t>
    </rPh>
    <rPh sb="27" eb="29">
      <t>カンバツ</t>
    </rPh>
    <rPh sb="29" eb="32">
      <t>ミジッシ</t>
    </rPh>
    <rPh sb="32" eb="34">
      <t>カショ</t>
    </rPh>
    <phoneticPr fontId="4"/>
  </si>
  <si>
    <r>
      <t>■（波賀町：75林班）　搬出間伐における提案内訳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4">
      <t>ハガ</t>
    </rPh>
    <rPh sb="4" eb="5">
      <t>チョウ</t>
    </rPh>
    <rPh sb="5" eb="6">
      <t>カズチョウ</t>
    </rPh>
    <rPh sb="8" eb="10">
      <t>リンパン</t>
    </rPh>
    <rPh sb="12" eb="14">
      <t>ハンシュツ</t>
    </rPh>
    <rPh sb="14" eb="16">
      <t>カンバツ</t>
    </rPh>
    <rPh sb="20" eb="22">
      <t>テイアン</t>
    </rPh>
    <rPh sb="22" eb="24">
      <t>ウチワケ</t>
    </rPh>
    <rPh sb="27" eb="29">
      <t>カンバツ</t>
    </rPh>
    <rPh sb="29" eb="31">
      <t>ジッシ</t>
    </rPh>
    <rPh sb="31" eb="32">
      <t>スミ</t>
    </rPh>
    <rPh sb="32" eb="34">
      <t>カショ</t>
    </rPh>
    <phoneticPr fontId="4"/>
  </si>
  <si>
    <r>
      <t>■（一宮町：101林班他）　搬出間伐における提案内訳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4">
      <t>イチノミヤ</t>
    </rPh>
    <rPh sb="4" eb="5">
      <t>チョウ</t>
    </rPh>
    <rPh sb="9" eb="11">
      <t>リンパン</t>
    </rPh>
    <rPh sb="11" eb="12">
      <t>ホカ</t>
    </rPh>
    <rPh sb="14" eb="16">
      <t>ハンシュツ</t>
    </rPh>
    <rPh sb="16" eb="18">
      <t>カンバツ</t>
    </rPh>
    <rPh sb="22" eb="24">
      <t>テイアン</t>
    </rPh>
    <rPh sb="24" eb="26">
      <t>ウチワケ</t>
    </rPh>
    <rPh sb="29" eb="31">
      <t>カンバツ</t>
    </rPh>
    <rPh sb="31" eb="33">
      <t>ジッシ</t>
    </rPh>
    <rPh sb="33" eb="34">
      <t>スミ</t>
    </rPh>
    <rPh sb="34" eb="36">
      <t>カショ</t>
    </rPh>
    <phoneticPr fontId="4"/>
  </si>
  <si>
    <r>
      <t>■（波賀町：75林班）　皆伐における提案内訳　■【</t>
    </r>
    <r>
      <rPr>
        <b/>
        <sz val="16"/>
        <color rgb="FFFF0000"/>
        <rFont val="Meiryo UI"/>
        <family val="3"/>
        <charset val="128"/>
      </rPr>
      <t>間伐未実施箇所</t>
    </r>
    <r>
      <rPr>
        <b/>
        <sz val="16"/>
        <rFont val="Meiryo UI"/>
        <family val="3"/>
        <charset val="128"/>
      </rPr>
      <t>】</t>
    </r>
    <rPh sb="2" eb="4">
      <t>ハガ</t>
    </rPh>
    <rPh sb="4" eb="5">
      <t>チョウ</t>
    </rPh>
    <rPh sb="5" eb="6">
      <t>カズチョウ</t>
    </rPh>
    <rPh sb="8" eb="10">
      <t>リンパン</t>
    </rPh>
    <rPh sb="12" eb="14">
      <t>カイバツ</t>
    </rPh>
    <rPh sb="18" eb="20">
      <t>テイアン</t>
    </rPh>
    <rPh sb="20" eb="22">
      <t>ウチワケ</t>
    </rPh>
    <phoneticPr fontId="4"/>
  </si>
  <si>
    <r>
      <t>■（波賀町：75林班）　皆伐における提案内訳　■【</t>
    </r>
    <r>
      <rPr>
        <b/>
        <sz val="16"/>
        <color rgb="FF0070C0"/>
        <rFont val="Meiryo UI"/>
        <family val="3"/>
        <charset val="128"/>
      </rPr>
      <t>間伐実施済箇所</t>
    </r>
    <r>
      <rPr>
        <b/>
        <sz val="16"/>
        <rFont val="Meiryo UI"/>
        <family val="3"/>
        <charset val="128"/>
      </rPr>
      <t>】</t>
    </r>
    <rPh sb="2" eb="4">
      <t>ハガ</t>
    </rPh>
    <rPh sb="4" eb="5">
      <t>チョウ</t>
    </rPh>
    <rPh sb="5" eb="6">
      <t>カズチョウ</t>
    </rPh>
    <rPh sb="8" eb="10">
      <t>リンパン</t>
    </rPh>
    <rPh sb="12" eb="14">
      <t>カイバツ</t>
    </rPh>
    <rPh sb="18" eb="20">
      <t>テイアン</t>
    </rPh>
    <rPh sb="20" eb="22">
      <t>ウチワケ</t>
    </rPh>
    <rPh sb="25" eb="27">
      <t>カンバツ</t>
    </rPh>
    <rPh sb="29" eb="30">
      <t>スミ</t>
    </rPh>
    <phoneticPr fontId="4"/>
  </si>
  <si>
    <t>■（波賀町：75林班）　切捨間伐における提案内訳　■</t>
    <rPh sb="2" eb="4">
      <t>ハガ</t>
    </rPh>
    <rPh sb="4" eb="5">
      <t>チョウ</t>
    </rPh>
    <rPh sb="5" eb="6">
      <t>カズチョウ</t>
    </rPh>
    <rPh sb="8" eb="10">
      <t>リンパン</t>
    </rPh>
    <rPh sb="12" eb="13">
      <t>キリ</t>
    </rPh>
    <rPh sb="13" eb="14">
      <t>シャ</t>
    </rPh>
    <rPh sb="14" eb="16">
      <t>カンバツ</t>
    </rPh>
    <rPh sb="20" eb="22">
      <t>テイアン</t>
    </rPh>
    <rPh sb="22" eb="24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</si>
</sst>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#,##0.00_ "/>
    <numFmt numFmtId="178" formatCode="#,##0_ ;[Red]\-#,##0\ "/>
    <numFmt numFmtId="179" formatCode="#,##0_ "/>
    <numFmt numFmtId="180" formatCode="#,##0.00_ ;[Red]\-#,##0.00\ "/>
    <numFmt numFmtId="181" formatCode="0.0_ "/>
    <numFmt numFmtId="182" formatCode="#,##0.0_ "/>
    <numFmt numFmtId="183" formatCode="#,##0.00_);[Red]\(#,##0.00\)"/>
    <numFmt numFmtId="184" formatCode="#,##0.00000_ ;[Red]\-#,##0.00000\ "/>
    <numFmt numFmtId="185" formatCode="#,##0;&quot;△ &quot;#,##0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Meiryo UI"/>
      <family val="3"/>
      <charset val="128"/>
    </font>
    <font>
      <u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b/>
      <u/>
      <sz val="12"/>
      <color rgb="FFFF0000"/>
      <name val="Meiryo UI"/>
      <family val="3"/>
      <charset val="128"/>
    </font>
    <font>
      <sz val="9"/>
      <color theme="0"/>
      <name val="ＭＳ ゴシック"/>
      <family val="3"/>
      <charset val="128"/>
    </font>
    <font>
      <b/>
      <u/>
      <sz val="9"/>
      <color rgb="FF0070C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b/>
      <sz val="16"/>
      <color rgb="FFFF000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u/>
      <sz val="9"/>
      <color theme="0"/>
      <name val="ＭＳ ゴシック"/>
      <family val="3"/>
      <charset val="128"/>
    </font>
    <font>
      <u/>
      <sz val="9"/>
      <color rgb="FF0070C0"/>
      <name val="ＭＳ ゴシック"/>
      <family val="3"/>
      <charset val="128"/>
    </font>
    <font>
      <u/>
      <sz val="9"/>
      <color rgb="FFFFFF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tt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8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8"/>
      </bottom>
      <diagonal/>
    </border>
    <border>
      <left/>
      <right/>
      <top style="medium">
        <color rgb="FFFF0000"/>
      </top>
      <bottom style="thin">
        <color indexed="8"/>
      </bottom>
      <diagonal/>
    </border>
    <border>
      <left/>
      <right style="medium">
        <color rgb="FFFF0000"/>
      </right>
      <top style="medium">
        <color rgb="FFFF0000"/>
      </top>
      <bottom style="thin">
        <color indexed="8"/>
      </bottom>
      <diagonal/>
    </border>
    <border>
      <left style="medium">
        <color rgb="FFFF0000"/>
      </left>
      <right/>
      <top style="thin">
        <color indexed="8"/>
      </top>
      <bottom style="medium">
        <color rgb="FFFF0000"/>
      </bottom>
      <diagonal/>
    </border>
    <border>
      <left/>
      <right/>
      <top style="thin">
        <color indexed="8"/>
      </top>
      <bottom style="medium">
        <color rgb="FFFF0000"/>
      </bottom>
      <diagonal/>
    </border>
    <border>
      <left/>
      <right style="medium">
        <color rgb="FFFF0000"/>
      </right>
      <top style="thin">
        <color indexed="8"/>
      </top>
      <bottom style="medium">
        <color rgb="FFFF0000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79">
    <xf numFmtId="0" fontId="0" fillId="0" borderId="0" xfId="0">
      <alignment vertical="center"/>
    </xf>
    <xf numFmtId="38" fontId="5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right" vertical="center" wrapText="1"/>
    </xf>
    <xf numFmtId="38" fontId="11" fillId="0" borderId="0" xfId="1" applyFont="1" applyFill="1" applyBorder="1" applyAlignment="1" applyProtection="1">
      <alignment vertical="center" wrapText="1"/>
    </xf>
    <xf numFmtId="38" fontId="11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vertical="center"/>
    </xf>
    <xf numFmtId="38" fontId="26" fillId="0" borderId="0" xfId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>
      <alignment vertical="center" shrinkToFit="1"/>
    </xf>
    <xf numFmtId="38" fontId="11" fillId="0" borderId="2" xfId="1" applyFont="1" applyFill="1" applyBorder="1" applyAlignment="1" applyProtection="1">
      <alignment vertical="center"/>
    </xf>
    <xf numFmtId="38" fontId="11" fillId="0" borderId="13" xfId="1" applyFont="1" applyFill="1" applyBorder="1" applyAlignment="1" applyProtection="1">
      <alignment vertical="center" shrinkToFit="1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5" xfId="1" applyFont="1" applyFill="1" applyBorder="1" applyAlignment="1" applyProtection="1">
      <alignment vertical="center" shrinkToFit="1"/>
    </xf>
    <xf numFmtId="38" fontId="11" fillId="0" borderId="15" xfId="1" applyFont="1" applyFill="1" applyBorder="1" applyAlignment="1" applyProtection="1">
      <alignment vertical="center"/>
    </xf>
    <xf numFmtId="38" fontId="11" fillId="0" borderId="16" xfId="1" applyFont="1" applyFill="1" applyBorder="1" applyAlignment="1" applyProtection="1">
      <alignment vertical="center" shrinkToFit="1"/>
    </xf>
    <xf numFmtId="38" fontId="11" fillId="0" borderId="17" xfId="1" applyFont="1" applyFill="1" applyBorder="1" applyAlignment="1" applyProtection="1">
      <alignment horizontal="center" vertical="center"/>
    </xf>
    <xf numFmtId="38" fontId="11" fillId="0" borderId="18" xfId="1" applyFont="1" applyFill="1" applyBorder="1" applyAlignment="1" applyProtection="1">
      <alignment vertical="center"/>
    </xf>
    <xf numFmtId="38" fontId="11" fillId="0" borderId="19" xfId="1" applyFont="1" applyFill="1" applyBorder="1" applyAlignment="1" applyProtection="1">
      <alignment vertical="center"/>
    </xf>
    <xf numFmtId="38" fontId="11" fillId="0" borderId="19" xfId="1" applyFont="1" applyFill="1" applyBorder="1" applyAlignment="1" applyProtection="1">
      <alignment vertical="center" shrinkToFit="1"/>
    </xf>
    <xf numFmtId="40" fontId="11" fillId="0" borderId="19" xfId="1" applyNumberFormat="1" applyFont="1" applyFill="1" applyBorder="1" applyAlignment="1" applyProtection="1">
      <alignment vertical="center"/>
    </xf>
    <xf numFmtId="49" fontId="11" fillId="0" borderId="20" xfId="1" applyNumberFormat="1" applyFont="1" applyFill="1" applyBorder="1" applyAlignment="1" applyProtection="1">
      <alignment horizontal="center" vertical="center" shrinkToFit="1"/>
    </xf>
    <xf numFmtId="38" fontId="11" fillId="0" borderId="21" xfId="1" applyFont="1" applyFill="1" applyBorder="1" applyAlignment="1" applyProtection="1">
      <alignment vertical="center"/>
    </xf>
    <xf numFmtId="38" fontId="11" fillId="0" borderId="22" xfId="1" applyFont="1" applyFill="1" applyBorder="1" applyAlignment="1" applyProtection="1">
      <alignment vertical="center"/>
    </xf>
    <xf numFmtId="38" fontId="11" fillId="0" borderId="6" xfId="1" applyFont="1" applyFill="1" applyBorder="1" applyAlignment="1" applyProtection="1">
      <alignment vertical="center" shrinkToFit="1"/>
    </xf>
    <xf numFmtId="38" fontId="11" fillId="0" borderId="6" xfId="1" applyFont="1" applyFill="1" applyBorder="1" applyAlignment="1" applyProtection="1">
      <alignment vertical="center"/>
    </xf>
    <xf numFmtId="49" fontId="11" fillId="0" borderId="8" xfId="1" applyNumberFormat="1" applyFont="1" applyFill="1" applyBorder="1" applyAlignment="1" applyProtection="1">
      <alignment horizontal="center" vertical="center" shrinkToFit="1"/>
    </xf>
    <xf numFmtId="38" fontId="11" fillId="0" borderId="0" xfId="1" applyFont="1" applyFill="1" applyBorder="1" applyAlignment="1" applyProtection="1">
      <alignment horizontal="distributed" vertical="center" indent="1"/>
    </xf>
    <xf numFmtId="38" fontId="11" fillId="0" borderId="12" xfId="1" applyFont="1" applyFill="1" applyBorder="1" applyAlignment="1" applyProtection="1">
      <alignment vertical="center" shrinkToFit="1"/>
    </xf>
    <xf numFmtId="38" fontId="11" fillId="0" borderId="6" xfId="1" applyFont="1" applyFill="1" applyBorder="1" applyAlignment="1" applyProtection="1">
      <alignment horizontal="center" vertical="center" shrinkToFit="1"/>
    </xf>
    <xf numFmtId="38" fontId="11" fillId="0" borderId="23" xfId="1" applyFont="1" applyFill="1" applyBorder="1" applyAlignment="1" applyProtection="1">
      <alignment vertical="center" shrinkToFit="1"/>
    </xf>
    <xf numFmtId="38" fontId="11" fillId="0" borderId="23" xfId="1" applyFont="1" applyFill="1" applyBorder="1" applyAlignment="1" applyProtection="1">
      <alignment horizontal="center" vertical="center" shrinkToFit="1"/>
    </xf>
    <xf numFmtId="38" fontId="11" fillId="0" borderId="24" xfId="1" applyFont="1" applyFill="1" applyBorder="1" applyAlignment="1" applyProtection="1">
      <alignment horizontal="center" vertical="center"/>
    </xf>
    <xf numFmtId="38" fontId="11" fillId="0" borderId="25" xfId="1" applyFont="1" applyFill="1" applyBorder="1" applyAlignment="1" applyProtection="1">
      <alignment horizontal="center" vertical="center"/>
    </xf>
    <xf numFmtId="38" fontId="11" fillId="0" borderId="26" xfId="1" applyFont="1" applyFill="1" applyBorder="1" applyAlignment="1" applyProtection="1">
      <alignment horizontal="center" vertical="center" shrinkToFit="1"/>
    </xf>
    <xf numFmtId="38" fontId="11" fillId="0" borderId="26" xfId="1" applyFont="1" applyFill="1" applyBorder="1" applyAlignment="1" applyProtection="1">
      <alignment horizontal="right" vertical="center" shrinkToFit="1"/>
    </xf>
    <xf numFmtId="38" fontId="11" fillId="0" borderId="27" xfId="1" applyFont="1" applyFill="1" applyBorder="1" applyAlignment="1" applyProtection="1">
      <alignment horizontal="center" vertical="center" shrinkToFit="1"/>
    </xf>
    <xf numFmtId="38" fontId="11" fillId="0" borderId="27" xfId="1" applyFont="1" applyFill="1" applyBorder="1" applyAlignment="1" applyProtection="1">
      <alignment vertical="center"/>
    </xf>
    <xf numFmtId="38" fontId="11" fillId="0" borderId="28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vertical="center" shrinkToFit="1"/>
    </xf>
    <xf numFmtId="38" fontId="11" fillId="0" borderId="0" xfId="1" applyFont="1" applyFill="1" applyBorder="1" applyAlignment="1" applyProtection="1">
      <alignment horizontal="center" vertical="center" shrinkToFit="1"/>
    </xf>
    <xf numFmtId="38" fontId="11" fillId="0" borderId="29" xfId="1" applyFont="1" applyFill="1" applyBorder="1" applyAlignment="1" applyProtection="1">
      <alignment vertical="center"/>
    </xf>
    <xf numFmtId="38" fontId="11" fillId="0" borderId="30" xfId="1" applyFont="1" applyFill="1" applyBorder="1" applyAlignment="1" applyProtection="1">
      <alignment horizontal="center" vertical="center"/>
    </xf>
    <xf numFmtId="38" fontId="11" fillId="0" borderId="31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/>
    </xf>
    <xf numFmtId="38" fontId="11" fillId="0" borderId="0" xfId="1" applyFont="1" applyFill="1" applyBorder="1" applyAlignment="1" applyProtection="1"/>
    <xf numFmtId="38" fontId="11" fillId="0" borderId="0" xfId="1" applyFont="1" applyFill="1" applyBorder="1" applyAlignment="1" applyProtection="1">
      <alignment horizontal="left" vertical="center"/>
    </xf>
    <xf numFmtId="38" fontId="15" fillId="0" borderId="0" xfId="1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vertical="center"/>
    </xf>
    <xf numFmtId="38" fontId="18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32" fillId="0" borderId="0" xfId="1" applyFont="1" applyFill="1" applyBorder="1" applyAlignment="1" applyProtection="1">
      <alignment horizontal="center" vertical="center"/>
    </xf>
    <xf numFmtId="38" fontId="32" fillId="0" borderId="0" xfId="1" applyFont="1" applyFill="1" applyBorder="1" applyAlignment="1" applyProtection="1">
      <alignment vertical="center"/>
    </xf>
    <xf numFmtId="38" fontId="11" fillId="0" borderId="80" xfId="1" applyFont="1" applyFill="1" applyBorder="1" applyAlignment="1" applyProtection="1">
      <alignment horizontal="center" vertical="center"/>
    </xf>
    <xf numFmtId="38" fontId="11" fillId="0" borderId="103" xfId="1" applyFont="1" applyFill="1" applyBorder="1" applyAlignment="1" applyProtection="1">
      <alignment vertical="center"/>
    </xf>
    <xf numFmtId="38" fontId="11" fillId="0" borderId="103" xfId="1" applyFont="1" applyFill="1" applyBorder="1" applyAlignment="1" applyProtection="1">
      <alignment vertical="center" shrinkToFit="1"/>
    </xf>
    <xf numFmtId="40" fontId="11" fillId="0" borderId="103" xfId="1" applyNumberFormat="1" applyFont="1" applyFill="1" applyBorder="1" applyAlignment="1" applyProtection="1">
      <alignment vertical="center"/>
    </xf>
    <xf numFmtId="38" fontId="11" fillId="0" borderId="95" xfId="1" applyFont="1" applyFill="1" applyBorder="1" applyAlignment="1" applyProtection="1">
      <alignment horizontal="center" vertical="center"/>
    </xf>
    <xf numFmtId="38" fontId="34" fillId="0" borderId="11" xfId="1" applyFont="1" applyFill="1" applyBorder="1" applyAlignment="1" applyProtection="1">
      <alignment vertical="center"/>
    </xf>
    <xf numFmtId="184" fontId="34" fillId="0" borderId="11" xfId="1" applyNumberFormat="1" applyFont="1" applyFill="1" applyBorder="1" applyAlignment="1" applyProtection="1">
      <alignment vertical="center"/>
    </xf>
    <xf numFmtId="38" fontId="34" fillId="0" borderId="11" xfId="1" applyFont="1" applyFill="1" applyBorder="1" applyAlignment="1" applyProtection="1">
      <alignment horizontal="center" vertical="center"/>
    </xf>
    <xf numFmtId="0" fontId="11" fillId="0" borderId="0" xfId="0" applyFont="1" applyAlignment="1" applyProtection="1"/>
    <xf numFmtId="0" fontId="19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27" fillId="0" borderId="0" xfId="0" applyFont="1" applyAlignment="1" applyProtection="1"/>
    <xf numFmtId="0" fontId="25" fillId="0" borderId="0" xfId="0" applyFont="1" applyAlignment="1" applyProtection="1"/>
    <xf numFmtId="0" fontId="21" fillId="0" borderId="1" xfId="0" applyFont="1" applyBorder="1" applyProtection="1">
      <alignment vertical="center"/>
    </xf>
    <xf numFmtId="0" fontId="21" fillId="0" borderId="2" xfId="0" applyFont="1" applyBorder="1" applyProtection="1">
      <alignment vertical="center"/>
    </xf>
    <xf numFmtId="0" fontId="21" fillId="0" borderId="3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1" fillId="0" borderId="4" xfId="0" applyFont="1" applyBorder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1" fillId="0" borderId="5" xfId="0" applyFont="1" applyBorder="1" applyProtection="1">
      <alignment vertical="center"/>
    </xf>
    <xf numFmtId="0" fontId="21" fillId="0" borderId="0" xfId="0" applyFont="1" applyFill="1" applyBorder="1" applyProtection="1">
      <alignment vertical="center"/>
    </xf>
    <xf numFmtId="0" fontId="21" fillId="0" borderId="0" xfId="0" applyFont="1" applyFill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vertical="center" shrinkToFit="1"/>
    </xf>
    <xf numFmtId="0" fontId="21" fillId="0" borderId="9" xfId="0" applyFont="1" applyBorder="1" applyProtection="1">
      <alignment vertical="center"/>
    </xf>
    <xf numFmtId="0" fontId="21" fillId="0" borderId="7" xfId="0" applyFont="1" applyBorder="1" applyProtection="1">
      <alignment vertical="center"/>
    </xf>
    <xf numFmtId="0" fontId="21" fillId="0" borderId="6" xfId="0" applyFont="1" applyBorder="1" applyProtection="1">
      <alignment vertical="center"/>
    </xf>
    <xf numFmtId="0" fontId="21" fillId="0" borderId="8" xfId="0" applyFont="1" applyBorder="1" applyProtection="1">
      <alignment vertical="center"/>
    </xf>
    <xf numFmtId="0" fontId="0" fillId="0" borderId="0" xfId="0" applyProtection="1">
      <alignment vertical="center"/>
    </xf>
    <xf numFmtId="0" fontId="6" fillId="0" borderId="0" xfId="1" applyNumberFormat="1" applyFont="1" applyFill="1" applyBorder="1" applyAlignment="1" applyProtection="1">
      <alignment horizontal="left" vertical="center" indent="3"/>
    </xf>
    <xf numFmtId="38" fontId="6" fillId="0" borderId="0" xfId="1" applyFont="1" applyFill="1" applyBorder="1" applyAlignment="1" applyProtection="1">
      <alignment horizontal="center" vertical="center" shrinkToFit="1"/>
    </xf>
    <xf numFmtId="38" fontId="34" fillId="0" borderId="0" xfId="1" applyFont="1" applyFill="1" applyBorder="1" applyAlignment="1" applyProtection="1">
      <alignment vertical="center"/>
    </xf>
    <xf numFmtId="184" fontId="34" fillId="0" borderId="0" xfId="1" applyNumberFormat="1" applyFont="1" applyFill="1" applyBorder="1" applyAlignment="1" applyProtection="1">
      <alignment vertical="center"/>
    </xf>
    <xf numFmtId="38" fontId="34" fillId="0" borderId="102" xfId="1" applyFont="1" applyFill="1" applyBorder="1" applyAlignment="1" applyProtection="1">
      <alignment vertical="center"/>
    </xf>
    <xf numFmtId="184" fontId="34" fillId="0" borderId="102" xfId="1" applyNumberFormat="1" applyFont="1" applyFill="1" applyBorder="1" applyAlignment="1" applyProtection="1">
      <alignment vertical="center"/>
    </xf>
    <xf numFmtId="38" fontId="34" fillId="0" borderId="0" xfId="1" applyFont="1" applyFill="1" applyBorder="1" applyAlignment="1" applyProtection="1">
      <alignment horizontal="center" vertical="center"/>
    </xf>
    <xf numFmtId="0" fontId="23" fillId="0" borderId="0" xfId="0" applyFo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4" fillId="2" borderId="0" xfId="0" applyFont="1" applyFill="1" applyProtection="1">
      <alignment vertical="center"/>
    </xf>
    <xf numFmtId="0" fontId="23" fillId="2" borderId="0" xfId="0" applyFont="1" applyFill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 shrinkToFit="1"/>
    </xf>
    <xf numFmtId="177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9" fontId="23" fillId="0" borderId="0" xfId="0" applyNumberFormat="1" applyFont="1" applyProtection="1">
      <alignment vertical="center"/>
    </xf>
    <xf numFmtId="179" fontId="23" fillId="0" borderId="0" xfId="0" applyNumberFormat="1" applyFont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1" xfId="0" applyFont="1" applyBorder="1" applyProtection="1">
      <alignment vertical="center"/>
    </xf>
    <xf numFmtId="0" fontId="23" fillId="0" borderId="2" xfId="0" applyFont="1" applyBorder="1" applyProtection="1">
      <alignment vertical="center"/>
    </xf>
    <xf numFmtId="0" fontId="23" fillId="0" borderId="3" xfId="0" applyFont="1" applyBorder="1" applyProtection="1">
      <alignment vertical="center"/>
    </xf>
    <xf numFmtId="0" fontId="23" fillId="0" borderId="5" xfId="0" applyFont="1" applyBorder="1" applyProtection="1">
      <alignment vertical="center"/>
    </xf>
    <xf numFmtId="0" fontId="24" fillId="0" borderId="0" xfId="0" applyFont="1" applyProtection="1">
      <alignment vertical="center"/>
    </xf>
    <xf numFmtId="0" fontId="19" fillId="0" borderId="0" xfId="0" applyFont="1" applyBorder="1" applyProtection="1">
      <alignment vertical="center"/>
    </xf>
    <xf numFmtId="0" fontId="23" fillId="0" borderId="95" xfId="0" applyFont="1" applyFill="1" applyBorder="1" applyProtection="1">
      <alignment vertical="center"/>
    </xf>
    <xf numFmtId="38" fontId="40" fillId="0" borderId="0" xfId="1" applyFont="1" applyFill="1" applyBorder="1" applyAlignment="1" applyProtection="1">
      <alignment vertical="center"/>
    </xf>
    <xf numFmtId="38" fontId="11" fillId="5" borderId="0" xfId="1" applyFont="1" applyFill="1" applyBorder="1" applyAlignment="1" applyProtection="1">
      <alignment vertical="center"/>
    </xf>
    <xf numFmtId="38" fontId="40" fillId="5" borderId="0" xfId="1" applyFont="1" applyFill="1" applyBorder="1" applyAlignment="1" applyProtection="1">
      <alignment vertical="center"/>
    </xf>
    <xf numFmtId="38" fontId="11" fillId="0" borderId="145" xfId="1" applyFont="1" applyFill="1" applyBorder="1" applyAlignment="1" applyProtection="1">
      <alignment vertical="center"/>
    </xf>
    <xf numFmtId="38" fontId="5" fillId="0" borderId="145" xfId="1" applyFont="1" applyFill="1" applyBorder="1" applyAlignment="1" applyProtection="1">
      <alignment vertical="center"/>
    </xf>
    <xf numFmtId="38" fontId="11" fillId="0" borderId="146" xfId="1" applyFont="1" applyFill="1" applyBorder="1" applyAlignment="1" applyProtection="1">
      <alignment vertical="center"/>
    </xf>
    <xf numFmtId="38" fontId="5" fillId="0" borderId="146" xfId="1" applyFont="1" applyFill="1" applyBorder="1" applyAlignment="1" applyProtection="1">
      <alignment vertical="center"/>
    </xf>
    <xf numFmtId="0" fontId="24" fillId="0" borderId="0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23" fillId="0" borderId="102" xfId="0" applyFont="1" applyBorder="1" applyProtection="1">
      <alignment vertical="center"/>
    </xf>
    <xf numFmtId="0" fontId="23" fillId="0" borderId="95" xfId="0" applyFont="1" applyBorder="1" applyProtection="1">
      <alignment vertical="center"/>
    </xf>
    <xf numFmtId="0" fontId="23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top"/>
    </xf>
    <xf numFmtId="0" fontId="19" fillId="0" borderId="95" xfId="0" applyFont="1" applyBorder="1" applyProtection="1">
      <alignment vertical="center"/>
    </xf>
    <xf numFmtId="0" fontId="19" fillId="0" borderId="0" xfId="0" applyFont="1" applyBorder="1" applyAlignment="1" applyProtection="1">
      <alignment vertical="top" wrapText="1"/>
    </xf>
    <xf numFmtId="0" fontId="23" fillId="0" borderId="7" xfId="0" applyFont="1" applyBorder="1" applyProtection="1">
      <alignment vertical="center"/>
    </xf>
    <xf numFmtId="0" fontId="23" fillId="0" borderId="122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0" xfId="0" applyFont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right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 shrinkToFit="1"/>
    </xf>
    <xf numFmtId="0" fontId="21" fillId="3" borderId="77" xfId="0" applyFont="1" applyFill="1" applyBorder="1" applyAlignment="1" applyProtection="1">
      <alignment vertical="center" shrinkToFit="1"/>
      <protection locked="0"/>
    </xf>
    <xf numFmtId="0" fontId="21" fillId="3" borderId="9" xfId="0" applyFont="1" applyFill="1" applyBorder="1" applyAlignment="1" applyProtection="1">
      <alignment vertical="center" shrinkToFit="1"/>
      <protection locked="0"/>
    </xf>
    <xf numFmtId="0" fontId="21" fillId="0" borderId="9" xfId="0" applyFont="1" applyBorder="1" applyAlignment="1" applyProtection="1">
      <alignment horizontal="left" vertical="center"/>
    </xf>
    <xf numFmtId="0" fontId="29" fillId="0" borderId="95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vertical="center" shrinkToFit="1"/>
      <protection locked="0"/>
    </xf>
    <xf numFmtId="183" fontId="23" fillId="0" borderId="143" xfId="0" applyNumberFormat="1" applyFont="1" applyFill="1" applyBorder="1" applyAlignment="1" applyProtection="1">
      <alignment vertical="center" shrinkToFit="1"/>
    </xf>
    <xf numFmtId="183" fontId="23" fillId="0" borderId="108" xfId="0" applyNumberFormat="1" applyFont="1" applyFill="1" applyBorder="1" applyAlignment="1" applyProtection="1">
      <alignment vertical="center" shrinkToFit="1"/>
    </xf>
    <xf numFmtId="183" fontId="23" fillId="0" borderId="144" xfId="0" applyNumberFormat="1" applyFont="1" applyFill="1" applyBorder="1" applyAlignment="1" applyProtection="1">
      <alignment vertical="center" shrinkToFit="1"/>
    </xf>
    <xf numFmtId="0" fontId="23" fillId="3" borderId="87" xfId="0" applyFont="1" applyFill="1" applyBorder="1" applyAlignment="1" applyProtection="1">
      <alignment vertical="top" wrapText="1"/>
      <protection locked="0"/>
    </xf>
    <xf numFmtId="0" fontId="23" fillId="3" borderId="88" xfId="0" applyFont="1" applyFill="1" applyBorder="1" applyAlignment="1" applyProtection="1">
      <alignment vertical="top" wrapText="1"/>
      <protection locked="0"/>
    </xf>
    <xf numFmtId="0" fontId="23" fillId="3" borderId="89" xfId="0" applyFont="1" applyFill="1" applyBorder="1" applyAlignment="1" applyProtection="1">
      <alignment vertical="top" wrapText="1"/>
      <protection locked="0"/>
    </xf>
    <xf numFmtId="0" fontId="23" fillId="3" borderId="78" xfId="0" applyFont="1" applyFill="1" applyBorder="1" applyAlignment="1" applyProtection="1">
      <alignment vertical="top" wrapText="1"/>
      <protection locked="0"/>
    </xf>
    <xf numFmtId="0" fontId="23" fillId="3" borderId="0" xfId="0" applyFont="1" applyFill="1" applyBorder="1" applyAlignment="1" applyProtection="1">
      <alignment vertical="top" wrapText="1"/>
      <protection locked="0"/>
    </xf>
    <xf numFmtId="0" fontId="23" fillId="3" borderId="79" xfId="0" applyFont="1" applyFill="1" applyBorder="1" applyAlignment="1" applyProtection="1">
      <alignment vertical="top" wrapText="1"/>
      <protection locked="0"/>
    </xf>
    <xf numFmtId="0" fontId="23" fillId="3" borderId="90" xfId="0" applyFont="1" applyFill="1" applyBorder="1" applyAlignment="1" applyProtection="1">
      <alignment vertical="top" wrapText="1"/>
      <protection locked="0"/>
    </xf>
    <xf numFmtId="0" fontId="23" fillId="3" borderId="91" xfId="0" applyFont="1" applyFill="1" applyBorder="1" applyAlignment="1" applyProtection="1">
      <alignment vertical="top" wrapText="1"/>
      <protection locked="0"/>
    </xf>
    <xf numFmtId="0" fontId="23" fillId="3" borderId="92" xfId="0" applyFont="1" applyFill="1" applyBorder="1" applyAlignment="1" applyProtection="1">
      <alignment vertical="top" wrapText="1"/>
      <protection locked="0"/>
    </xf>
    <xf numFmtId="0" fontId="19" fillId="3" borderId="87" xfId="0" applyFont="1" applyFill="1" applyBorder="1" applyAlignment="1" applyProtection="1">
      <alignment vertical="top" wrapText="1"/>
      <protection locked="0"/>
    </xf>
    <xf numFmtId="0" fontId="19" fillId="3" borderId="88" xfId="0" applyFont="1" applyFill="1" applyBorder="1" applyAlignment="1" applyProtection="1">
      <alignment vertical="top" wrapText="1"/>
      <protection locked="0"/>
    </xf>
    <xf numFmtId="0" fontId="19" fillId="3" borderId="89" xfId="0" applyFont="1" applyFill="1" applyBorder="1" applyAlignment="1" applyProtection="1">
      <alignment vertical="top" wrapText="1"/>
      <protection locked="0"/>
    </xf>
    <xf numFmtId="0" fontId="19" fillId="3" borderId="78" xfId="0" applyFont="1" applyFill="1" applyBorder="1" applyAlignment="1" applyProtection="1">
      <alignment vertical="top" wrapText="1"/>
      <protection locked="0"/>
    </xf>
    <xf numFmtId="0" fontId="19" fillId="3" borderId="0" xfId="0" applyFont="1" applyFill="1" applyBorder="1" applyAlignment="1" applyProtection="1">
      <alignment vertical="top" wrapText="1"/>
      <protection locked="0"/>
    </xf>
    <xf numFmtId="0" fontId="19" fillId="3" borderId="79" xfId="0" applyFont="1" applyFill="1" applyBorder="1" applyAlignment="1" applyProtection="1">
      <alignment vertical="top" wrapText="1"/>
      <protection locked="0"/>
    </xf>
    <xf numFmtId="0" fontId="19" fillId="3" borderId="90" xfId="0" applyFont="1" applyFill="1" applyBorder="1" applyAlignment="1" applyProtection="1">
      <alignment vertical="top" wrapText="1"/>
      <protection locked="0"/>
    </xf>
    <xf numFmtId="0" fontId="19" fillId="3" borderId="91" xfId="0" applyFont="1" applyFill="1" applyBorder="1" applyAlignment="1" applyProtection="1">
      <alignment vertical="top" wrapText="1"/>
      <protection locked="0"/>
    </xf>
    <xf numFmtId="0" fontId="19" fillId="3" borderId="92" xfId="0" applyFont="1" applyFill="1" applyBorder="1" applyAlignment="1" applyProtection="1">
      <alignment vertical="top" wrapText="1"/>
      <protection locked="0"/>
    </xf>
    <xf numFmtId="176" fontId="23" fillId="0" borderId="150" xfId="0" applyNumberFormat="1" applyFont="1" applyBorder="1" applyAlignment="1" applyProtection="1">
      <alignment vertical="center"/>
    </xf>
    <xf numFmtId="176" fontId="23" fillId="0" borderId="153" xfId="0" applyNumberFormat="1" applyFont="1" applyBorder="1" applyAlignment="1" applyProtection="1">
      <alignment vertical="center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right" vertical="top"/>
    </xf>
    <xf numFmtId="0" fontId="23" fillId="0" borderId="35" xfId="0" applyFont="1" applyFill="1" applyBorder="1" applyAlignment="1" applyProtection="1">
      <alignment horizontal="right" vertical="top" wrapText="1"/>
    </xf>
    <xf numFmtId="0" fontId="23" fillId="0" borderId="7" xfId="0" applyFont="1" applyBorder="1" applyAlignment="1" applyProtection="1">
      <alignment horizontal="center" vertical="top" wrapText="1"/>
    </xf>
    <xf numFmtId="0" fontId="23" fillId="0" borderId="102" xfId="0" applyFont="1" applyBorder="1" applyAlignment="1" applyProtection="1">
      <alignment horizontal="center" vertical="top" wrapText="1"/>
    </xf>
    <xf numFmtId="0" fontId="23" fillId="0" borderId="122" xfId="0" applyFont="1" applyBorder="1" applyAlignment="1" applyProtection="1">
      <alignment horizontal="center" vertical="top" wrapText="1"/>
    </xf>
    <xf numFmtId="177" fontId="23" fillId="0" borderId="1" xfId="0" applyNumberFormat="1" applyFont="1" applyBorder="1" applyAlignment="1" applyProtection="1">
      <alignment vertical="center"/>
    </xf>
    <xf numFmtId="177" fontId="23" fillId="0" borderId="2" xfId="0" applyNumberFormat="1" applyFont="1" applyBorder="1" applyAlignment="1" applyProtection="1">
      <alignment vertical="center"/>
    </xf>
    <xf numFmtId="177" fontId="23" fillId="0" borderId="3" xfId="0" applyNumberFormat="1" applyFont="1" applyBorder="1" applyAlignment="1" applyProtection="1">
      <alignment vertical="center"/>
    </xf>
    <xf numFmtId="177" fontId="23" fillId="0" borderId="7" xfId="0" applyNumberFormat="1" applyFont="1" applyBorder="1" applyAlignment="1" applyProtection="1">
      <alignment vertical="center"/>
    </xf>
    <xf numFmtId="177" fontId="23" fillId="0" borderId="102" xfId="0" applyNumberFormat="1" applyFont="1" applyBorder="1" applyAlignment="1" applyProtection="1">
      <alignment vertical="center"/>
    </xf>
    <xf numFmtId="177" fontId="23" fillId="0" borderId="122" xfId="0" applyNumberFormat="1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 applyProtection="1">
      <alignment horizontal="left" vertical="center" shrinkToFit="1"/>
    </xf>
    <xf numFmtId="0" fontId="23" fillId="0" borderId="2" xfId="0" applyFont="1" applyFill="1" applyBorder="1" applyAlignment="1" applyProtection="1">
      <alignment horizontal="left" vertical="center" shrinkToFit="1"/>
    </xf>
    <xf numFmtId="0" fontId="23" fillId="0" borderId="3" xfId="0" applyFont="1" applyFill="1" applyBorder="1" applyAlignment="1" applyProtection="1">
      <alignment horizontal="left" vertical="center" shrinkToFit="1"/>
    </xf>
    <xf numFmtId="0" fontId="23" fillId="0" borderId="7" xfId="0" applyFont="1" applyFill="1" applyBorder="1" applyAlignment="1" applyProtection="1">
      <alignment horizontal="left" vertical="center" shrinkToFit="1"/>
    </xf>
    <xf numFmtId="0" fontId="23" fillId="0" borderId="102" xfId="0" applyFont="1" applyFill="1" applyBorder="1" applyAlignment="1" applyProtection="1">
      <alignment horizontal="left" vertical="center" shrinkToFit="1"/>
    </xf>
    <xf numFmtId="0" fontId="23" fillId="0" borderId="122" xfId="0" applyFont="1" applyFill="1" applyBorder="1" applyAlignment="1" applyProtection="1">
      <alignment horizontal="left" vertical="center" shrinkToFit="1"/>
    </xf>
    <xf numFmtId="183" fontId="23" fillId="0" borderId="1" xfId="0" applyNumberFormat="1" applyFont="1" applyFill="1" applyBorder="1" applyAlignment="1" applyProtection="1">
      <alignment vertical="center" shrinkToFit="1"/>
    </xf>
    <xf numFmtId="183" fontId="23" fillId="0" borderId="2" xfId="0" applyNumberFormat="1" applyFont="1" applyFill="1" applyBorder="1" applyAlignment="1" applyProtection="1">
      <alignment vertical="center" shrinkToFit="1"/>
    </xf>
    <xf numFmtId="183" fontId="23" fillId="0" borderId="3" xfId="0" applyNumberFormat="1" applyFont="1" applyFill="1" applyBorder="1" applyAlignment="1" applyProtection="1">
      <alignment vertical="center" shrinkToFit="1"/>
    </xf>
    <xf numFmtId="183" fontId="23" fillId="0" borderId="7" xfId="0" applyNumberFormat="1" applyFont="1" applyFill="1" applyBorder="1" applyAlignment="1" applyProtection="1">
      <alignment vertical="center" shrinkToFit="1"/>
    </xf>
    <xf numFmtId="183" fontId="23" fillId="0" borderId="102" xfId="0" applyNumberFormat="1" applyFont="1" applyFill="1" applyBorder="1" applyAlignment="1" applyProtection="1">
      <alignment vertical="center" shrinkToFit="1"/>
    </xf>
    <xf numFmtId="183" fontId="23" fillId="0" borderId="122" xfId="0" applyNumberFormat="1" applyFont="1" applyFill="1" applyBorder="1" applyAlignment="1" applyProtection="1">
      <alignment vertical="center" shrinkToFit="1"/>
    </xf>
    <xf numFmtId="183" fontId="23" fillId="0" borderId="139" xfId="0" applyNumberFormat="1" applyFont="1" applyFill="1" applyBorder="1" applyAlignment="1" applyProtection="1">
      <alignment vertical="center" shrinkToFit="1"/>
    </xf>
    <xf numFmtId="183" fontId="23" fillId="0" borderId="140" xfId="0" applyNumberFormat="1" applyFont="1" applyFill="1" applyBorder="1" applyAlignment="1" applyProtection="1">
      <alignment vertical="center" shrinkToFit="1"/>
    </xf>
    <xf numFmtId="0" fontId="37" fillId="0" borderId="33" xfId="0" applyFont="1" applyBorder="1" applyAlignment="1" applyProtection="1">
      <alignment horizontal="center" vertical="center" wrapText="1"/>
    </xf>
    <xf numFmtId="0" fontId="37" fillId="0" borderId="135" xfId="0" applyFont="1" applyBorder="1" applyAlignment="1" applyProtection="1">
      <alignment horizontal="center" vertical="center"/>
    </xf>
    <xf numFmtId="183" fontId="23" fillId="3" borderId="136" xfId="0" applyNumberFormat="1" applyFont="1" applyFill="1" applyBorder="1" applyAlignment="1" applyProtection="1">
      <alignment vertical="center" shrinkToFit="1"/>
      <protection locked="0"/>
    </xf>
    <xf numFmtId="183" fontId="23" fillId="3" borderId="137" xfId="0" applyNumberFormat="1" applyFont="1" applyFill="1" applyBorder="1" applyAlignment="1" applyProtection="1">
      <alignment vertical="center" shrinkToFit="1"/>
      <protection locked="0"/>
    </xf>
    <xf numFmtId="183" fontId="23" fillId="3" borderId="141" xfId="0" applyNumberFormat="1" applyFont="1" applyFill="1" applyBorder="1" applyAlignment="1" applyProtection="1">
      <alignment vertical="center" shrinkToFit="1"/>
      <protection locked="0"/>
    </xf>
    <xf numFmtId="183" fontId="23" fillId="3" borderId="142" xfId="0" applyNumberFormat="1" applyFont="1" applyFill="1" applyBorder="1" applyAlignment="1" applyProtection="1">
      <alignment vertical="center" shrinkToFit="1"/>
      <protection locked="0"/>
    </xf>
    <xf numFmtId="183" fontId="23" fillId="3" borderId="138" xfId="0" applyNumberFormat="1" applyFont="1" applyFill="1" applyBorder="1" applyAlignment="1" applyProtection="1">
      <alignment vertical="center" shrinkToFit="1"/>
      <protection locked="0"/>
    </xf>
    <xf numFmtId="183" fontId="23" fillId="3" borderId="97" xfId="0" applyNumberFormat="1" applyFont="1" applyFill="1" applyBorder="1" applyAlignment="1" applyProtection="1">
      <alignment vertical="center" shrinkToFit="1"/>
      <protection locked="0"/>
    </xf>
    <xf numFmtId="183" fontId="23" fillId="3" borderId="98" xfId="0" applyNumberFormat="1" applyFont="1" applyFill="1" applyBorder="1" applyAlignment="1" applyProtection="1">
      <alignment vertical="center" shrinkToFit="1"/>
      <protection locked="0"/>
    </xf>
    <xf numFmtId="183" fontId="23" fillId="3" borderId="96" xfId="0" applyNumberFormat="1" applyFont="1" applyFill="1" applyBorder="1" applyAlignment="1" applyProtection="1">
      <alignment vertical="center" shrinkToFit="1"/>
      <protection locked="0"/>
    </xf>
    <xf numFmtId="179" fontId="23" fillId="0" borderId="35" xfId="0" applyNumberFormat="1" applyFont="1" applyFill="1" applyBorder="1" applyAlignment="1" applyProtection="1">
      <alignment vertical="center"/>
    </xf>
    <xf numFmtId="181" fontId="23" fillId="0" borderId="35" xfId="0" applyNumberFormat="1" applyFont="1" applyFill="1" applyBorder="1" applyAlignment="1" applyProtection="1">
      <alignment vertical="center"/>
    </xf>
    <xf numFmtId="176" fontId="23" fillId="0" borderId="7" xfId="0" applyNumberFormat="1" applyFont="1" applyBorder="1" applyAlignment="1" applyProtection="1">
      <alignment vertical="center"/>
    </xf>
    <xf numFmtId="176" fontId="23" fillId="0" borderId="102" xfId="0" applyNumberFormat="1" applyFont="1" applyBorder="1" applyAlignment="1" applyProtection="1">
      <alignment vertical="center"/>
    </xf>
    <xf numFmtId="176" fontId="23" fillId="0" borderId="122" xfId="0" applyNumberFormat="1" applyFont="1" applyBorder="1" applyAlignment="1" applyProtection="1">
      <alignment vertical="center"/>
    </xf>
    <xf numFmtId="0" fontId="37" fillId="0" borderId="1" xfId="0" applyFont="1" applyBorder="1" applyAlignment="1" applyProtection="1">
      <alignment horizontal="center" vertical="center" wrapText="1"/>
    </xf>
    <xf numFmtId="0" fontId="37" fillId="0" borderId="3" xfId="0" applyFont="1" applyBorder="1" applyAlignment="1" applyProtection="1">
      <alignment horizontal="center" vertical="center"/>
    </xf>
    <xf numFmtId="0" fontId="37" fillId="0" borderId="95" xfId="0" applyFont="1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center" vertical="center"/>
    </xf>
    <xf numFmtId="0" fontId="37" fillId="0" borderId="7" xfId="0" applyFont="1" applyBorder="1" applyAlignment="1" applyProtection="1">
      <alignment horizontal="center" vertical="center"/>
    </xf>
    <xf numFmtId="0" fontId="37" fillId="0" borderId="122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34" xfId="0" applyFont="1" applyBorder="1" applyAlignment="1" applyProtection="1">
      <alignment horizontal="center" vertical="center" wrapText="1"/>
    </xf>
    <xf numFmtId="0" fontId="28" fillId="0" borderId="10" xfId="0" applyFont="1" applyBorder="1" applyAlignment="1" applyProtection="1">
      <alignment horizontal="right" vertical="center"/>
    </xf>
    <xf numFmtId="0" fontId="28" fillId="0" borderId="95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5" xfId="0" applyFont="1" applyBorder="1" applyAlignment="1" applyProtection="1">
      <alignment horizontal="right" vertical="center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 vertical="center"/>
    </xf>
    <xf numFmtId="179" fontId="23" fillId="0" borderId="36" xfId="0" applyNumberFormat="1" applyFont="1" applyFill="1" applyBorder="1" applyAlignment="1" applyProtection="1">
      <alignment vertical="center"/>
    </xf>
    <xf numFmtId="181" fontId="23" fillId="0" borderId="36" xfId="0" applyNumberFormat="1" applyFont="1" applyFill="1" applyBorder="1" applyAlignment="1" applyProtection="1">
      <alignment vertical="center"/>
    </xf>
    <xf numFmtId="176" fontId="23" fillId="0" borderId="150" xfId="0" applyNumberFormat="1" applyFont="1" applyFill="1" applyBorder="1" applyProtection="1">
      <alignment vertical="center"/>
    </xf>
    <xf numFmtId="177" fontId="23" fillId="0" borderId="126" xfId="0" applyNumberFormat="1" applyFont="1" applyBorder="1" applyAlignment="1" applyProtection="1">
      <alignment vertical="center"/>
    </xf>
    <xf numFmtId="177" fontId="23" fillId="0" borderId="84" xfId="0" applyNumberFormat="1" applyFont="1" applyBorder="1" applyAlignment="1" applyProtection="1">
      <alignment vertical="center"/>
    </xf>
    <xf numFmtId="177" fontId="23" fillId="0" borderId="127" xfId="0" applyNumberFormat="1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right" vertical="top"/>
    </xf>
    <xf numFmtId="0" fontId="23" fillId="0" borderId="102" xfId="0" applyFont="1" applyBorder="1" applyAlignment="1" applyProtection="1">
      <alignment horizontal="right" vertical="top"/>
    </xf>
    <xf numFmtId="0" fontId="23" fillId="0" borderId="122" xfId="0" applyFont="1" applyBorder="1" applyAlignment="1" applyProtection="1">
      <alignment horizontal="right" vertical="top"/>
    </xf>
    <xf numFmtId="0" fontId="23" fillId="0" borderId="2" xfId="0" applyFont="1" applyFill="1" applyBorder="1" applyAlignment="1" applyProtection="1">
      <alignment horizontal="center" vertical="center" shrinkToFit="1"/>
    </xf>
    <xf numFmtId="0" fontId="23" fillId="0" borderId="3" xfId="0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 applyProtection="1">
      <alignment horizontal="left" vertical="center" wrapText="1" shrinkToFit="1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8" fillId="0" borderId="86" xfId="0" applyFont="1" applyBorder="1" applyAlignment="1" applyProtection="1">
      <alignment horizontal="right" vertical="center" wrapText="1"/>
    </xf>
    <xf numFmtId="0" fontId="28" fillId="0" borderId="6" xfId="0" applyFont="1" applyBorder="1" applyAlignment="1" applyProtection="1">
      <alignment horizontal="right" vertical="center" wrapText="1"/>
    </xf>
    <xf numFmtId="0" fontId="28" fillId="0" borderId="8" xfId="0" applyFont="1" applyBorder="1" applyAlignment="1" applyProtection="1">
      <alignment horizontal="right" vertical="center" wrapText="1"/>
    </xf>
    <xf numFmtId="0" fontId="23" fillId="0" borderId="32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0" fontId="23" fillId="0" borderId="147" xfId="0" applyFont="1" applyBorder="1" applyAlignment="1" applyProtection="1">
      <alignment horizontal="center" vertical="center"/>
    </xf>
    <xf numFmtId="0" fontId="23" fillId="0" borderId="148" xfId="0" applyFont="1" applyBorder="1" applyAlignment="1" applyProtection="1">
      <alignment horizontal="center" vertical="center"/>
    </xf>
    <xf numFmtId="0" fontId="23" fillId="0" borderId="149" xfId="0" applyFont="1" applyBorder="1" applyAlignment="1" applyProtection="1">
      <alignment horizontal="center" vertical="center"/>
    </xf>
    <xf numFmtId="0" fontId="23" fillId="0" borderId="86" xfId="0" applyFont="1" applyBorder="1" applyAlignment="1" applyProtection="1">
      <alignment horizontal="right" vertical="center"/>
    </xf>
    <xf numFmtId="0" fontId="23" fillId="0" borderId="6" xfId="0" applyFont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0" fontId="23" fillId="0" borderId="94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93" xfId="0" applyFont="1" applyBorder="1" applyAlignment="1" applyProtection="1">
      <alignment horizontal="left" vertical="center" shrinkToFit="1"/>
    </xf>
    <xf numFmtId="0" fontId="23" fillId="0" borderId="34" xfId="0" applyFont="1" applyBorder="1" applyAlignment="1" applyProtection="1">
      <alignment horizontal="left" vertical="center" shrinkToFit="1"/>
    </xf>
    <xf numFmtId="176" fontId="23" fillId="0" borderId="152" xfId="0" applyNumberFormat="1" applyFont="1" applyFill="1" applyBorder="1" applyProtection="1">
      <alignment vertical="center"/>
    </xf>
    <xf numFmtId="176" fontId="23" fillId="0" borderId="153" xfId="0" applyNumberFormat="1" applyFont="1" applyFill="1" applyBorder="1" applyProtection="1">
      <alignment vertical="center"/>
    </xf>
    <xf numFmtId="176" fontId="23" fillId="0" borderId="151" xfId="0" applyNumberFormat="1" applyFont="1" applyFill="1" applyBorder="1" applyProtection="1">
      <alignment vertical="center"/>
    </xf>
    <xf numFmtId="0" fontId="23" fillId="0" borderId="7" xfId="0" applyFont="1" applyBorder="1" applyAlignment="1" applyProtection="1">
      <alignment horizontal="center" vertical="center"/>
    </xf>
    <xf numFmtId="0" fontId="28" fillId="0" borderId="15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 shrinkToFit="1"/>
    </xf>
    <xf numFmtId="182" fontId="23" fillId="0" borderId="81" xfId="0" applyNumberFormat="1" applyFont="1" applyBorder="1" applyAlignment="1" applyProtection="1">
      <alignment vertical="center"/>
    </xf>
    <xf numFmtId="182" fontId="23" fillId="0" borderId="82" xfId="0" applyNumberFormat="1" applyFont="1" applyBorder="1" applyAlignment="1" applyProtection="1">
      <alignment vertical="center"/>
    </xf>
    <xf numFmtId="182" fontId="23" fillId="0" borderId="83" xfId="0" applyNumberFormat="1" applyFont="1" applyBorder="1" applyAlignment="1" applyProtection="1">
      <alignment vertical="center"/>
    </xf>
    <xf numFmtId="176" fontId="23" fillId="0" borderId="154" xfId="0" applyNumberFormat="1" applyFont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8" fillId="0" borderId="95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79" xfId="0" applyFont="1" applyBorder="1" applyAlignment="1" applyProtection="1">
      <alignment horizontal="center" vertical="center"/>
    </xf>
    <xf numFmtId="0" fontId="28" fillId="0" borderId="95" xfId="0" applyFont="1" applyBorder="1" applyAlignment="1" applyProtection="1">
      <alignment horizontal="center" vertical="center" shrinkToFit="1"/>
    </xf>
    <xf numFmtId="0" fontId="28" fillId="0" borderId="0" xfId="0" applyFont="1" applyBorder="1" applyAlignment="1" applyProtection="1">
      <alignment horizontal="center" vertical="center" shrinkToFit="1"/>
    </xf>
    <xf numFmtId="0" fontId="28" fillId="0" borderId="79" xfId="0" applyFont="1" applyBorder="1" applyAlignment="1" applyProtection="1">
      <alignment horizontal="center" vertical="center" shrinkToFit="1"/>
    </xf>
    <xf numFmtId="176" fontId="23" fillId="0" borderId="126" xfId="0" applyNumberFormat="1" applyFont="1" applyBorder="1" applyAlignment="1" applyProtection="1">
      <alignment vertical="center"/>
    </xf>
    <xf numFmtId="176" fontId="23" fillId="0" borderId="84" xfId="0" applyNumberFormat="1" applyFont="1" applyBorder="1" applyAlignment="1" applyProtection="1">
      <alignment vertical="center"/>
    </xf>
    <xf numFmtId="176" fontId="23" fillId="0" borderId="127" xfId="0" applyNumberFormat="1" applyFont="1" applyBorder="1" applyAlignment="1" applyProtection="1">
      <alignment vertical="center"/>
    </xf>
    <xf numFmtId="182" fontId="23" fillId="0" borderId="126" xfId="0" applyNumberFormat="1" applyFont="1" applyBorder="1" applyAlignment="1" applyProtection="1">
      <alignment vertical="center"/>
    </xf>
    <xf numFmtId="182" fontId="23" fillId="0" borderId="84" xfId="0" applyNumberFormat="1" applyFont="1" applyBorder="1" applyAlignment="1" applyProtection="1">
      <alignment vertical="center"/>
    </xf>
    <xf numFmtId="182" fontId="23" fillId="0" borderId="127" xfId="0" applyNumberFormat="1" applyFont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center" vertical="center"/>
    </xf>
    <xf numFmtId="38" fontId="32" fillId="0" borderId="6" xfId="1" applyFont="1" applyFill="1" applyBorder="1" applyAlignment="1" applyProtection="1">
      <alignment horizontal="center" vertical="center"/>
    </xf>
    <xf numFmtId="38" fontId="32" fillId="0" borderId="6" xfId="1" applyFont="1" applyFill="1" applyBorder="1" applyAlignment="1" applyProtection="1">
      <alignment vertical="center"/>
    </xf>
    <xf numFmtId="38" fontId="11" fillId="0" borderId="50" xfId="1" applyFont="1" applyFill="1" applyBorder="1" applyAlignment="1" applyProtection="1">
      <alignment horizontal="distributed" vertical="center" indent="1"/>
    </xf>
    <xf numFmtId="38" fontId="11" fillId="0" borderId="51" xfId="1" applyFont="1" applyFill="1" applyBorder="1" applyAlignment="1" applyProtection="1">
      <alignment horizontal="distributed" vertical="center" indent="1"/>
    </xf>
    <xf numFmtId="38" fontId="11" fillId="0" borderId="52" xfId="1" applyFont="1" applyFill="1" applyBorder="1" applyAlignment="1" applyProtection="1">
      <alignment horizontal="right" vertical="center" indent="2"/>
    </xf>
    <xf numFmtId="38" fontId="11" fillId="0" borderId="12" xfId="1" applyFont="1" applyFill="1" applyBorder="1" applyAlignment="1" applyProtection="1">
      <alignment horizontal="right" vertical="center" indent="2"/>
    </xf>
    <xf numFmtId="38" fontId="11" fillId="0" borderId="102" xfId="1" applyFont="1" applyFill="1" applyBorder="1" applyAlignment="1" applyProtection="1">
      <alignment horizontal="right" vertical="center" indent="2"/>
    </xf>
    <xf numFmtId="38" fontId="11" fillId="0" borderId="56" xfId="1" applyFont="1" applyFill="1" applyBorder="1" applyAlignment="1" applyProtection="1">
      <alignment horizontal="right" vertical="center" indent="2"/>
    </xf>
    <xf numFmtId="38" fontId="11" fillId="0" borderId="72" xfId="1" applyFont="1" applyFill="1" applyBorder="1" applyAlignment="1" applyProtection="1">
      <alignment vertical="center"/>
    </xf>
    <xf numFmtId="38" fontId="11" fillId="0" borderId="73" xfId="1" applyFont="1" applyFill="1" applyBorder="1" applyAlignment="1" applyProtection="1">
      <alignment vertical="center"/>
    </xf>
    <xf numFmtId="38" fontId="11" fillId="0" borderId="6" xfId="1" applyFont="1" applyFill="1" applyBorder="1" applyAlignment="1" applyProtection="1">
      <alignment horizontal="center" shrinkToFit="1"/>
    </xf>
    <xf numFmtId="38" fontId="11" fillId="0" borderId="6" xfId="1" applyFont="1" applyFill="1" applyBorder="1" applyAlignment="1" applyProtection="1"/>
    <xf numFmtId="38" fontId="7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right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vertical="center"/>
    </xf>
    <xf numFmtId="38" fontId="11" fillId="0" borderId="64" xfId="1" applyFont="1" applyFill="1" applyBorder="1" applyAlignment="1" applyProtection="1">
      <alignment horizontal="distributed" vertical="center" indent="1"/>
    </xf>
    <xf numFmtId="38" fontId="11" fillId="0" borderId="65" xfId="1" applyFont="1" applyFill="1" applyBorder="1" applyAlignment="1" applyProtection="1">
      <alignment horizontal="distributed" vertical="center" indent="1"/>
    </xf>
    <xf numFmtId="38" fontId="11" fillId="0" borderId="60" xfId="1" applyFont="1" applyFill="1" applyBorder="1" applyAlignment="1" applyProtection="1">
      <alignment horizontal="right" vertical="center" indent="2"/>
    </xf>
    <xf numFmtId="38" fontId="11" fillId="0" borderId="26" xfId="1" applyFont="1" applyFill="1" applyBorder="1" applyAlignment="1" applyProtection="1">
      <alignment horizontal="right" vertical="center" indent="2"/>
    </xf>
    <xf numFmtId="38" fontId="11" fillId="0" borderId="0" xfId="1" applyFont="1" applyFill="1" applyBorder="1" applyAlignment="1" applyProtection="1">
      <alignment horizontal="right" vertical="center" indent="2"/>
    </xf>
    <xf numFmtId="38" fontId="11" fillId="0" borderId="66" xfId="1" applyFont="1" applyFill="1" applyBorder="1" applyAlignment="1" applyProtection="1">
      <alignment horizontal="right" vertical="center" indent="2"/>
    </xf>
    <xf numFmtId="38" fontId="11" fillId="0" borderId="67" xfId="1" applyFont="1" applyFill="1" applyBorder="1" applyAlignment="1" applyProtection="1">
      <alignment horizontal="right" vertical="center"/>
    </xf>
    <xf numFmtId="38" fontId="11" fillId="0" borderId="68" xfId="1" applyFont="1" applyFill="1" applyBorder="1" applyAlignment="1" applyProtection="1">
      <alignment horizontal="right" vertical="center"/>
    </xf>
    <xf numFmtId="38" fontId="11" fillId="0" borderId="69" xfId="1" applyFont="1" applyFill="1" applyBorder="1" applyAlignment="1" applyProtection="1">
      <alignment horizontal="center" vertical="center"/>
    </xf>
    <xf numFmtId="38" fontId="11" fillId="0" borderId="27" xfId="1" applyFont="1" applyFill="1" applyBorder="1" applyAlignment="1" applyProtection="1">
      <alignment horizontal="center" vertical="center"/>
    </xf>
    <xf numFmtId="38" fontId="11" fillId="3" borderId="115" xfId="1" applyFont="1" applyFill="1" applyBorder="1" applyAlignment="1" applyProtection="1">
      <alignment vertical="center" shrinkToFit="1"/>
      <protection locked="0"/>
    </xf>
    <xf numFmtId="38" fontId="11" fillId="3" borderId="116" xfId="1" applyFont="1" applyFill="1" applyBorder="1" applyAlignment="1" applyProtection="1">
      <alignment vertical="center" shrinkToFit="1"/>
      <protection locked="0"/>
    </xf>
    <xf numFmtId="38" fontId="11" fillId="3" borderId="117" xfId="1" applyFont="1" applyFill="1" applyBorder="1" applyAlignment="1" applyProtection="1">
      <alignment vertical="center" shrinkToFit="1"/>
      <protection locked="0"/>
    </xf>
    <xf numFmtId="38" fontId="11" fillId="0" borderId="70" xfId="1" applyFont="1" applyFill="1" applyBorder="1" applyAlignment="1" applyProtection="1">
      <alignment horizontal="right" vertical="center"/>
    </xf>
    <xf numFmtId="38" fontId="11" fillId="0" borderId="71" xfId="1" applyFont="1" applyFill="1" applyBorder="1" applyAlignment="1" applyProtection="1">
      <alignment horizontal="right" vertical="center"/>
    </xf>
    <xf numFmtId="38" fontId="11" fillId="0" borderId="74" xfId="1" applyFont="1" applyFill="1" applyBorder="1" applyAlignment="1" applyProtection="1">
      <alignment horizontal="distributed" vertical="center" indent="1"/>
    </xf>
    <xf numFmtId="38" fontId="11" fillId="0" borderId="75" xfId="1" applyFont="1" applyFill="1" applyBorder="1" applyAlignment="1" applyProtection="1">
      <alignment horizontal="distributed" vertical="center" indent="1"/>
    </xf>
    <xf numFmtId="38" fontId="11" fillId="0" borderId="76" xfId="1" applyFont="1" applyFill="1" applyBorder="1" applyAlignment="1" applyProtection="1">
      <alignment horizontal="right" vertical="center"/>
    </xf>
    <xf numFmtId="180" fontId="11" fillId="0" borderId="0" xfId="1" applyNumberFormat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 shrinkToFit="1"/>
    </xf>
    <xf numFmtId="38" fontId="11" fillId="3" borderId="118" xfId="1" applyFont="1" applyFill="1" applyBorder="1" applyAlignment="1" applyProtection="1">
      <alignment vertical="center" shrinkToFit="1"/>
      <protection locked="0"/>
    </xf>
    <xf numFmtId="38" fontId="11" fillId="3" borderId="119" xfId="1" applyFont="1" applyFill="1" applyBorder="1" applyAlignment="1" applyProtection="1">
      <alignment vertical="center" shrinkToFit="1"/>
      <protection locked="0"/>
    </xf>
    <xf numFmtId="38" fontId="11" fillId="3" borderId="120" xfId="1" applyFont="1" applyFill="1" applyBorder="1" applyAlignment="1" applyProtection="1">
      <alignment vertical="center" shrinkToFit="1"/>
      <protection locked="0"/>
    </xf>
    <xf numFmtId="38" fontId="11" fillId="0" borderId="62" xfId="1" applyFont="1" applyFill="1" applyBorder="1" applyAlignment="1" applyProtection="1">
      <alignment horizontal="right" vertical="center"/>
    </xf>
    <xf numFmtId="38" fontId="11" fillId="0" borderId="63" xfId="1" applyFont="1" applyFill="1" applyBorder="1" applyAlignment="1" applyProtection="1">
      <alignment horizontal="right" vertical="center"/>
    </xf>
    <xf numFmtId="38" fontId="11" fillId="0" borderId="33" xfId="1" applyFont="1" applyFill="1" applyBorder="1" applyAlignment="1" applyProtection="1">
      <alignment horizontal="distributed" vertical="center" indent="1"/>
    </xf>
    <xf numFmtId="38" fontId="11" fillId="0" borderId="12" xfId="1" applyFont="1" applyFill="1" applyBorder="1" applyAlignment="1" applyProtection="1">
      <alignment horizontal="distributed" vertical="center" indent="1"/>
    </xf>
    <xf numFmtId="38" fontId="11" fillId="0" borderId="56" xfId="1" applyFont="1" applyFill="1" applyBorder="1" applyAlignment="1" applyProtection="1">
      <alignment horizontal="distributed" vertical="center" indent="1"/>
    </xf>
    <xf numFmtId="38" fontId="11" fillId="0" borderId="60" xfId="1" applyFont="1" applyFill="1" applyBorder="1" applyAlignment="1" applyProtection="1">
      <alignment horizontal="right" vertical="center"/>
    </xf>
    <xf numFmtId="38" fontId="11" fillId="0" borderId="26" xfId="1" applyFont="1" applyFill="1" applyBorder="1" applyAlignment="1" applyProtection="1">
      <alignment horizontal="right" vertical="center"/>
    </xf>
    <xf numFmtId="178" fontId="11" fillId="0" borderId="23" xfId="1" applyNumberFormat="1" applyFont="1" applyFill="1" applyBorder="1" applyAlignment="1" applyProtection="1">
      <alignment vertical="center"/>
    </xf>
    <xf numFmtId="38" fontId="11" fillId="0" borderId="12" xfId="1" applyFont="1" applyFill="1" applyBorder="1" applyAlignment="1" applyProtection="1">
      <alignment horizontal="right" vertical="center" shrinkToFit="1"/>
    </xf>
    <xf numFmtId="38" fontId="11" fillId="3" borderId="134" xfId="1" applyFont="1" applyFill="1" applyBorder="1" applyAlignment="1" applyProtection="1">
      <alignment vertical="center" shrinkToFit="1"/>
      <protection locked="0"/>
    </xf>
    <xf numFmtId="38" fontId="11" fillId="3" borderId="12" xfId="1" applyFont="1" applyFill="1" applyBorder="1" applyAlignment="1" applyProtection="1">
      <alignment vertical="center" shrinkToFit="1"/>
      <protection locked="0"/>
    </xf>
    <xf numFmtId="38" fontId="11" fillId="3" borderId="135" xfId="1" applyFont="1" applyFill="1" applyBorder="1" applyAlignment="1" applyProtection="1">
      <alignment vertical="center" shrinkToFit="1"/>
      <protection locked="0"/>
    </xf>
    <xf numFmtId="38" fontId="11" fillId="0" borderId="61" xfId="1" applyFont="1" applyFill="1" applyBorder="1" applyAlignment="1" applyProtection="1">
      <alignment horizontal="left" vertical="center" shrinkToFit="1"/>
    </xf>
    <xf numFmtId="38" fontId="11" fillId="0" borderId="23" xfId="1" applyFont="1" applyFill="1" applyBorder="1" applyAlignment="1" applyProtection="1">
      <alignment horizontal="left" vertical="center" shrinkToFit="1"/>
    </xf>
    <xf numFmtId="38" fontId="11" fillId="0" borderId="11" xfId="1" applyFont="1" applyFill="1" applyBorder="1" applyAlignment="1" applyProtection="1">
      <alignment horizontal="right" vertical="center"/>
    </xf>
    <xf numFmtId="38" fontId="11" fillId="0" borderId="52" xfId="1" applyFont="1" applyFill="1" applyBorder="1" applyAlignment="1" applyProtection="1">
      <alignment horizontal="right" vertical="center"/>
    </xf>
    <xf numFmtId="180" fontId="11" fillId="0" borderId="12" xfId="1" applyNumberFormat="1" applyFont="1" applyFill="1" applyBorder="1" applyAlignment="1" applyProtection="1">
      <alignment vertical="center"/>
    </xf>
    <xf numFmtId="38" fontId="11" fillId="3" borderId="136" xfId="1" applyFont="1" applyFill="1" applyBorder="1" applyAlignment="1" applyProtection="1">
      <alignment vertical="center" shrinkToFit="1"/>
      <protection locked="0"/>
    </xf>
    <xf numFmtId="38" fontId="11" fillId="3" borderId="137" xfId="1" applyFont="1" applyFill="1" applyBorder="1" applyAlignment="1" applyProtection="1">
      <alignment vertical="center" shrinkToFit="1"/>
      <protection locked="0"/>
    </xf>
    <xf numFmtId="38" fontId="11" fillId="3" borderId="138" xfId="1" applyFont="1" applyFill="1" applyBorder="1" applyAlignment="1" applyProtection="1">
      <alignment vertical="center" shrinkToFit="1"/>
      <protection locked="0"/>
    </xf>
    <xf numFmtId="38" fontId="11" fillId="0" borderId="56" xfId="1" applyFont="1" applyFill="1" applyBorder="1" applyAlignment="1" applyProtection="1">
      <alignment horizontal="left" vertical="center" shrinkToFit="1"/>
    </xf>
    <xf numFmtId="38" fontId="11" fillId="0" borderId="32" xfId="1" applyFont="1" applyFill="1" applyBorder="1" applyAlignment="1" applyProtection="1">
      <alignment horizontal="left" vertical="center" shrinkToFit="1"/>
    </xf>
    <xf numFmtId="38" fontId="11" fillId="0" borderId="49" xfId="1" applyFont="1" applyFill="1" applyBorder="1" applyAlignment="1" applyProtection="1">
      <alignment horizontal="left" vertical="center" shrinkToFit="1"/>
    </xf>
    <xf numFmtId="38" fontId="11" fillId="0" borderId="8" xfId="1" applyFont="1" applyFill="1" applyBorder="1" applyAlignment="1" applyProtection="1">
      <alignment horizontal="left" vertical="center" shrinkToFit="1"/>
    </xf>
    <xf numFmtId="38" fontId="11" fillId="0" borderId="28" xfId="1" applyFont="1" applyFill="1" applyBorder="1" applyAlignment="1" applyProtection="1">
      <alignment horizontal="left" vertical="center" indent="1" shrinkToFit="1"/>
    </xf>
    <xf numFmtId="180" fontId="11" fillId="0" borderId="6" xfId="1" applyNumberFormat="1" applyFont="1" applyFill="1" applyBorder="1" applyAlignment="1" applyProtection="1">
      <alignment vertical="center"/>
    </xf>
    <xf numFmtId="38" fontId="11" fillId="0" borderId="6" xfId="1" applyFont="1" applyFill="1" applyBorder="1" applyAlignment="1" applyProtection="1">
      <alignment horizontal="right" vertical="center" shrinkToFit="1"/>
    </xf>
    <xf numFmtId="38" fontId="11" fillId="0" borderId="102" xfId="1" applyFont="1" applyFill="1" applyBorder="1" applyAlignment="1" applyProtection="1">
      <alignment horizontal="right" vertical="center" shrinkToFit="1"/>
    </xf>
    <xf numFmtId="38" fontId="11" fillId="3" borderId="110" xfId="1" applyFont="1" applyFill="1" applyBorder="1" applyAlignment="1" applyProtection="1">
      <alignment vertical="center" shrinkToFit="1"/>
      <protection locked="0"/>
    </xf>
    <xf numFmtId="38" fontId="11" fillId="3" borderId="102" xfId="1" applyFont="1" applyFill="1" applyBorder="1" applyAlignment="1" applyProtection="1">
      <alignment vertical="center" shrinkToFit="1"/>
      <protection locked="0"/>
    </xf>
    <xf numFmtId="38" fontId="11" fillId="3" borderId="111" xfId="1" applyFont="1" applyFill="1" applyBorder="1" applyAlignment="1" applyProtection="1">
      <alignment vertical="center" shrinkToFit="1"/>
      <protection locked="0"/>
    </xf>
    <xf numFmtId="38" fontId="33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11" fillId="0" borderId="53" xfId="1" applyFont="1" applyFill="1" applyBorder="1" applyAlignment="1" applyProtection="1">
      <alignment horizontal="center" vertical="center" textRotation="255" shrinkToFit="1"/>
    </xf>
    <xf numFmtId="38" fontId="11" fillId="0" borderId="39" xfId="1" applyFont="1" applyFill="1" applyBorder="1" applyAlignment="1" applyProtection="1">
      <alignment horizontal="center" vertical="center" textRotation="255" shrinkToFit="1"/>
    </xf>
    <xf numFmtId="38" fontId="11" fillId="0" borderId="54" xfId="1" applyFont="1" applyFill="1" applyBorder="1" applyAlignment="1" applyProtection="1">
      <alignment horizontal="center" vertical="center" textRotation="255" shrinkToFit="1"/>
    </xf>
    <xf numFmtId="38" fontId="11" fillId="0" borderId="55" xfId="1" applyFont="1" applyFill="1" applyBorder="1" applyAlignment="1" applyProtection="1">
      <alignment horizontal="distributed" vertical="center" indent="1"/>
    </xf>
    <xf numFmtId="38" fontId="11" fillId="3" borderId="107" xfId="1" applyFont="1" applyFill="1" applyBorder="1" applyAlignment="1" applyProtection="1">
      <alignment vertical="center" shrinkToFit="1"/>
      <protection locked="0"/>
    </xf>
    <xf numFmtId="38" fontId="11" fillId="3" borderId="108" xfId="1" applyFont="1" applyFill="1" applyBorder="1" applyAlignment="1" applyProtection="1">
      <alignment vertical="center" shrinkToFit="1"/>
      <protection locked="0"/>
    </xf>
    <xf numFmtId="38" fontId="11" fillId="3" borderId="109" xfId="1" applyFont="1" applyFill="1" applyBorder="1" applyAlignment="1" applyProtection="1">
      <alignment vertical="center" shrinkToFit="1"/>
      <protection locked="0"/>
    </xf>
    <xf numFmtId="38" fontId="11" fillId="0" borderId="25" xfId="1" applyFont="1" applyFill="1" applyBorder="1" applyAlignment="1" applyProtection="1">
      <alignment horizontal="left" vertical="center" indent="1" shrinkToFit="1"/>
    </xf>
    <xf numFmtId="38" fontId="11" fillId="0" borderId="57" xfId="1" applyFont="1" applyFill="1" applyBorder="1" applyAlignment="1" applyProtection="1">
      <alignment horizontal="right" vertical="center"/>
    </xf>
    <xf numFmtId="38" fontId="11" fillId="0" borderId="58" xfId="1" applyFont="1" applyFill="1" applyBorder="1" applyAlignment="1" applyProtection="1">
      <alignment horizontal="left" vertical="center" indent="1" shrinkToFit="1"/>
    </xf>
    <xf numFmtId="38" fontId="11" fillId="0" borderId="59" xfId="1" applyFont="1" applyFill="1" applyBorder="1" applyAlignment="1" applyProtection="1">
      <alignment horizontal="right" vertical="center"/>
    </xf>
    <xf numFmtId="38" fontId="11" fillId="0" borderId="47" xfId="1" applyFont="1" applyFill="1" applyBorder="1" applyAlignment="1" applyProtection="1">
      <alignment horizontal="distributed" vertical="center" indent="1"/>
    </xf>
    <xf numFmtId="38" fontId="11" fillId="0" borderId="48" xfId="1" applyFont="1" applyFill="1" applyBorder="1" applyAlignment="1" applyProtection="1">
      <alignment horizontal="distributed" vertical="center" indent="1"/>
    </xf>
    <xf numFmtId="38" fontId="11" fillId="0" borderId="12" xfId="1" applyFont="1" applyFill="1" applyBorder="1" applyAlignment="1" applyProtection="1">
      <alignment horizontal="right" vertical="center"/>
    </xf>
    <xf numFmtId="38" fontId="11" fillId="3" borderId="104" xfId="1" applyFont="1" applyFill="1" applyBorder="1" applyAlignment="1" applyProtection="1">
      <alignment horizontal="center" vertical="center" shrinkToFit="1"/>
      <protection locked="0"/>
    </xf>
    <xf numFmtId="38" fontId="11" fillId="3" borderId="105" xfId="1" applyFont="1" applyFill="1" applyBorder="1" applyAlignment="1" applyProtection="1">
      <alignment horizontal="center" vertical="center" shrinkToFit="1"/>
      <protection locked="0"/>
    </xf>
    <xf numFmtId="38" fontId="11" fillId="3" borderId="106" xfId="1" applyFont="1" applyFill="1" applyBorder="1" applyAlignment="1" applyProtection="1">
      <alignment horizontal="center" vertical="center" shrinkToFit="1"/>
      <protection locked="0"/>
    </xf>
    <xf numFmtId="40" fontId="11" fillId="0" borderId="12" xfId="1" applyNumberFormat="1" applyFont="1" applyFill="1" applyBorder="1" applyAlignment="1" applyProtection="1">
      <alignment horizontal="left" vertical="center"/>
    </xf>
    <xf numFmtId="40" fontId="11" fillId="0" borderId="32" xfId="1" applyNumberFormat="1" applyFont="1" applyFill="1" applyBorder="1" applyAlignment="1" applyProtection="1">
      <alignment horizontal="left" vertical="center"/>
    </xf>
    <xf numFmtId="38" fontId="11" fillId="3" borderId="123" xfId="1" applyFont="1" applyFill="1" applyBorder="1" applyAlignment="1" applyProtection="1">
      <alignment horizontal="right" vertical="center" shrinkToFit="1"/>
      <protection locked="0"/>
    </xf>
    <xf numFmtId="38" fontId="11" fillId="3" borderId="124" xfId="1" applyFont="1" applyFill="1" applyBorder="1" applyAlignment="1" applyProtection="1">
      <alignment horizontal="right" vertical="center" shrinkToFit="1"/>
      <protection locked="0"/>
    </xf>
    <xf numFmtId="38" fontId="11" fillId="3" borderId="125" xfId="1" applyFont="1" applyFill="1" applyBorder="1" applyAlignment="1" applyProtection="1">
      <alignment horizontal="right" vertical="center" shrinkToFit="1"/>
      <protection locked="0"/>
    </xf>
    <xf numFmtId="38" fontId="11" fillId="0" borderId="35" xfId="1" applyFont="1" applyFill="1" applyBorder="1" applyAlignment="1" applyProtection="1">
      <alignment vertical="center"/>
    </xf>
    <xf numFmtId="38" fontId="35" fillId="0" borderId="2" xfId="1" applyFont="1" applyFill="1" applyBorder="1" applyAlignment="1" applyProtection="1">
      <alignment horizontal="right" vertical="center" wrapText="1"/>
    </xf>
    <xf numFmtId="38" fontId="35" fillId="0" borderId="2" xfId="1" applyFont="1" applyFill="1" applyBorder="1" applyAlignment="1" applyProtection="1">
      <alignment horizontal="right" vertical="center"/>
    </xf>
    <xf numFmtId="38" fontId="11" fillId="0" borderId="33" xfId="1" applyFont="1" applyFill="1" applyBorder="1" applyAlignment="1" applyProtection="1">
      <alignment horizontal="center" vertical="center" shrinkToFit="1"/>
    </xf>
    <xf numFmtId="38" fontId="11" fillId="0" borderId="12" xfId="1" applyFont="1" applyFill="1" applyBorder="1" applyAlignment="1" applyProtection="1">
      <alignment horizontal="center" vertical="center" shrinkToFit="1"/>
    </xf>
    <xf numFmtId="38" fontId="11" fillId="0" borderId="32" xfId="1" applyFont="1" applyFill="1" applyBorder="1" applyAlignment="1" applyProtection="1">
      <alignment horizontal="center" vertical="center" shrinkToFit="1"/>
    </xf>
    <xf numFmtId="180" fontId="11" fillId="0" borderId="33" xfId="1" applyNumberFormat="1" applyFont="1" applyFill="1" applyBorder="1" applyAlignment="1" applyProtection="1">
      <alignment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32" xfId="1" applyFont="1" applyFill="1" applyBorder="1" applyAlignment="1" applyProtection="1">
      <alignment horizontal="center" vertical="center"/>
    </xf>
    <xf numFmtId="38" fontId="11" fillId="0" borderId="37" xfId="1" applyFont="1" applyFill="1" applyBorder="1" applyAlignment="1" applyProtection="1">
      <alignment horizontal="center" vertical="center" wrapText="1"/>
    </xf>
    <xf numFmtId="38" fontId="11" fillId="0" borderId="38" xfId="1" applyFont="1" applyFill="1" applyBorder="1" applyAlignment="1" applyProtection="1">
      <alignment horizontal="center" vertical="center" wrapText="1"/>
    </xf>
    <xf numFmtId="38" fontId="11" fillId="0" borderId="39" xfId="1" applyFont="1" applyFill="1" applyBorder="1" applyAlignment="1" applyProtection="1">
      <alignment horizontal="center" vertical="center" wrapText="1"/>
    </xf>
    <xf numFmtId="38" fontId="11" fillId="0" borderId="40" xfId="1" applyFont="1" applyFill="1" applyBorder="1" applyAlignment="1" applyProtection="1">
      <alignment horizontal="center" vertical="center" wrapText="1"/>
    </xf>
    <xf numFmtId="38" fontId="11" fillId="0" borderId="14" xfId="1" applyFont="1" applyFill="1" applyBorder="1" applyAlignment="1" applyProtection="1">
      <alignment horizontal="distributed" vertical="center" indent="1" shrinkToFit="1"/>
    </xf>
    <xf numFmtId="38" fontId="11" fillId="0" borderId="41" xfId="1" applyFont="1" applyFill="1" applyBorder="1" applyAlignment="1" applyProtection="1">
      <alignment horizontal="right" vertical="center"/>
    </xf>
    <xf numFmtId="180" fontId="11" fillId="0" borderId="2" xfId="1" applyNumberFormat="1" applyFont="1" applyFill="1" applyBorder="1" applyAlignment="1" applyProtection="1">
      <alignment horizontal="right" vertical="center" shrinkToFit="1"/>
    </xf>
    <xf numFmtId="38" fontId="11" fillId="0" borderId="84" xfId="1" applyFont="1" applyFill="1" applyBorder="1" applyAlignment="1" applyProtection="1">
      <alignment horizontal="right" vertical="center" shrinkToFit="1"/>
    </xf>
    <xf numFmtId="178" fontId="11" fillId="0" borderId="2" xfId="1" applyNumberFormat="1" applyFont="1" applyFill="1" applyBorder="1" applyAlignment="1" applyProtection="1">
      <alignment horizontal="right" vertical="center" shrinkToFit="1"/>
    </xf>
    <xf numFmtId="38" fontId="11" fillId="0" borderId="42" xfId="1" applyFont="1" applyFill="1" applyBorder="1" applyAlignment="1" applyProtection="1">
      <alignment horizontal="right" vertical="center"/>
    </xf>
    <xf numFmtId="38" fontId="11" fillId="0" borderId="43" xfId="1" applyFont="1" applyFill="1" applyBorder="1" applyAlignment="1" applyProtection="1">
      <alignment horizontal="right" vertical="center"/>
    </xf>
    <xf numFmtId="38" fontId="11" fillId="0" borderId="17" xfId="1" applyFont="1" applyFill="1" applyBorder="1" applyAlignment="1" applyProtection="1">
      <alignment horizontal="center" vertical="center" shrinkToFit="1"/>
    </xf>
    <xf numFmtId="38" fontId="11" fillId="0" borderId="44" xfId="1" applyFont="1" applyFill="1" applyBorder="1" applyAlignment="1" applyProtection="1">
      <alignment horizontal="right" vertical="center"/>
    </xf>
    <xf numFmtId="180" fontId="11" fillId="0" borderId="15" xfId="1" applyNumberFormat="1" applyFont="1" applyFill="1" applyBorder="1" applyAlignment="1" applyProtection="1">
      <alignment vertical="center" shrinkToFit="1"/>
    </xf>
    <xf numFmtId="178" fontId="11" fillId="0" borderId="15" xfId="1" applyNumberFormat="1" applyFont="1" applyFill="1" applyBorder="1" applyAlignment="1" applyProtection="1">
      <alignment horizontal="right" vertical="center" shrinkToFit="1"/>
    </xf>
    <xf numFmtId="178" fontId="11" fillId="0" borderId="128" xfId="1" applyNumberFormat="1" applyFont="1" applyFill="1" applyBorder="1" applyAlignment="1" applyProtection="1">
      <alignment horizontal="right" vertical="center" shrinkToFit="1"/>
    </xf>
    <xf numFmtId="38" fontId="11" fillId="0" borderId="45" xfId="1" applyFont="1" applyFill="1" applyBorder="1" applyAlignment="1" applyProtection="1">
      <alignment horizontal="right" vertical="center"/>
    </xf>
    <xf numFmtId="38" fontId="11" fillId="0" borderId="46" xfId="1" applyFont="1" applyFill="1" applyBorder="1" applyAlignment="1" applyProtection="1">
      <alignment horizontal="right" vertical="center"/>
    </xf>
    <xf numFmtId="180" fontId="11" fillId="4" borderId="11" xfId="1" applyNumberFormat="1" applyFont="1" applyFill="1" applyBorder="1" applyAlignment="1" applyProtection="1">
      <alignment horizontal="right" vertical="center" shrinkToFit="1"/>
    </xf>
    <xf numFmtId="180" fontId="11" fillId="4" borderId="33" xfId="1" applyNumberFormat="1" applyFont="1" applyFill="1" applyBorder="1" applyAlignment="1" applyProtection="1">
      <alignment horizontal="right" vertical="center" shrinkToFit="1"/>
    </xf>
    <xf numFmtId="38" fontId="11" fillId="0" borderId="32" xfId="1" applyFont="1" applyFill="1" applyBorder="1" applyAlignment="1" applyProtection="1">
      <alignment horizontal="left" vertical="center"/>
    </xf>
    <xf numFmtId="38" fontId="11" fillId="0" borderId="11" xfId="1" applyFont="1" applyFill="1" applyBorder="1" applyAlignment="1" applyProtection="1">
      <alignment horizontal="left" vertical="center"/>
    </xf>
    <xf numFmtId="38" fontId="11" fillId="0" borderId="36" xfId="1" applyFont="1" applyFill="1" applyBorder="1" applyAlignment="1" applyProtection="1">
      <alignment horizontal="center" vertical="center"/>
    </xf>
    <xf numFmtId="180" fontId="11" fillId="0" borderId="1" xfId="1" applyNumberFormat="1" applyFont="1" applyFill="1" applyBorder="1" applyAlignment="1" applyProtection="1">
      <alignment vertical="center"/>
    </xf>
    <xf numFmtId="180" fontId="11" fillId="0" borderId="2" xfId="1" applyNumberFormat="1" applyFont="1" applyFill="1" applyBorder="1" applyAlignment="1" applyProtection="1">
      <alignment vertical="center"/>
    </xf>
    <xf numFmtId="38" fontId="11" fillId="0" borderId="2" xfId="1" applyFont="1" applyFill="1" applyBorder="1" applyAlignment="1" applyProtection="1">
      <alignment horizontal="left" vertical="center"/>
    </xf>
    <xf numFmtId="178" fontId="11" fillId="3" borderId="104" xfId="1" applyNumberFormat="1" applyFont="1" applyFill="1" applyBorder="1" applyAlignment="1" applyProtection="1">
      <alignment vertical="center" shrinkToFit="1"/>
      <protection locked="0"/>
    </xf>
    <xf numFmtId="178" fontId="11" fillId="3" borderId="105" xfId="1" applyNumberFormat="1" applyFont="1" applyFill="1" applyBorder="1" applyAlignment="1" applyProtection="1">
      <alignment vertical="center" shrinkToFit="1"/>
      <protection locked="0"/>
    </xf>
    <xf numFmtId="178" fontId="11" fillId="3" borderId="106" xfId="1" applyNumberFormat="1" applyFont="1" applyFill="1" applyBorder="1" applyAlignment="1" applyProtection="1">
      <alignment vertical="center" shrinkToFit="1"/>
      <protection locked="0"/>
    </xf>
    <xf numFmtId="38" fontId="11" fillId="0" borderId="3" xfId="1" applyFont="1" applyFill="1" applyBorder="1" applyAlignment="1" applyProtection="1">
      <alignment horizontal="left" vertical="center"/>
    </xf>
    <xf numFmtId="178" fontId="11" fillId="0" borderId="35" xfId="1" applyNumberFormat="1" applyFont="1" applyFill="1" applyBorder="1" applyAlignment="1" applyProtection="1">
      <alignment horizontal="right" vertical="center"/>
    </xf>
    <xf numFmtId="178" fontId="11" fillId="0" borderId="7" xfId="1" applyNumberFormat="1" applyFont="1" applyFill="1" applyBorder="1" applyAlignment="1" applyProtection="1">
      <alignment horizontal="right" vertical="center"/>
    </xf>
    <xf numFmtId="38" fontId="11" fillId="0" borderId="8" xfId="1" applyFont="1" applyFill="1" applyBorder="1" applyAlignment="1" applyProtection="1">
      <alignment horizontal="left" vertical="center"/>
    </xf>
    <xf numFmtId="38" fontId="11" fillId="0" borderId="35" xfId="1" applyFont="1" applyFill="1" applyBorder="1" applyAlignment="1" applyProtection="1">
      <alignment horizontal="left" vertical="center"/>
    </xf>
    <xf numFmtId="180" fontId="11" fillId="0" borderId="81" xfId="1" applyNumberFormat="1" applyFont="1" applyFill="1" applyBorder="1" applyAlignment="1" applyProtection="1">
      <alignment vertical="center"/>
    </xf>
    <xf numFmtId="180" fontId="11" fillId="0" borderId="82" xfId="1" applyNumberFormat="1" applyFont="1" applyFill="1" applyBorder="1" applyAlignment="1" applyProtection="1">
      <alignment vertical="center"/>
    </xf>
    <xf numFmtId="38" fontId="11" fillId="0" borderId="82" xfId="1" applyFont="1" applyFill="1" applyBorder="1" applyAlignment="1" applyProtection="1">
      <alignment horizontal="left" vertical="center"/>
    </xf>
    <xf numFmtId="38" fontId="11" fillId="0" borderId="83" xfId="1" applyFont="1" applyFill="1" applyBorder="1" applyAlignment="1" applyProtection="1">
      <alignment horizontal="left" vertical="center"/>
    </xf>
    <xf numFmtId="178" fontId="11" fillId="4" borderId="86" xfId="1" applyNumberFormat="1" applyFont="1" applyFill="1" applyBorder="1" applyAlignment="1" applyProtection="1">
      <alignment vertical="center" shrinkToFit="1"/>
    </xf>
    <xf numFmtId="178" fontId="11" fillId="4" borderId="102" xfId="1" applyNumberFormat="1" applyFont="1" applyFill="1" applyBorder="1" applyAlignment="1" applyProtection="1">
      <alignment vertical="center" shrinkToFit="1"/>
    </xf>
    <xf numFmtId="38" fontId="11" fillId="0" borderId="82" xfId="1" applyFont="1" applyFill="1" applyBorder="1" applyAlignment="1" applyProtection="1">
      <alignment vertical="center"/>
    </xf>
    <xf numFmtId="38" fontId="11" fillId="0" borderId="83" xfId="1" applyFont="1" applyFill="1" applyBorder="1" applyAlignment="1" applyProtection="1">
      <alignment vertical="center"/>
    </xf>
    <xf numFmtId="38" fontId="16" fillId="5" borderId="0" xfId="1" applyFont="1" applyFill="1" applyBorder="1" applyAlignment="1" applyProtection="1">
      <alignment horizontal="left" vertical="center"/>
    </xf>
    <xf numFmtId="38" fontId="11" fillId="0" borderId="34" xfId="1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horizontal="distributed" vertical="center" indent="1"/>
    </xf>
    <xf numFmtId="38" fontId="11" fillId="0" borderId="2" xfId="1" applyFont="1" applyFill="1" applyBorder="1" applyAlignment="1" applyProtection="1">
      <alignment horizontal="distributed" vertical="center" indent="1"/>
    </xf>
    <xf numFmtId="38" fontId="11" fillId="0" borderId="13" xfId="1" applyFont="1" applyFill="1" applyBorder="1" applyAlignment="1" applyProtection="1">
      <alignment horizontal="distributed" vertical="center" indent="1"/>
    </xf>
    <xf numFmtId="38" fontId="11" fillId="3" borderId="112" xfId="1" applyFont="1" applyFill="1" applyBorder="1" applyAlignment="1" applyProtection="1">
      <alignment vertical="center" shrinkToFit="1"/>
      <protection locked="0"/>
    </xf>
    <xf numFmtId="38" fontId="11" fillId="3" borderId="113" xfId="1" applyFont="1" applyFill="1" applyBorder="1" applyAlignment="1" applyProtection="1">
      <alignment vertical="center" shrinkToFit="1"/>
      <protection locked="0"/>
    </xf>
    <xf numFmtId="38" fontId="11" fillId="3" borderId="114" xfId="1" applyFont="1" applyFill="1" applyBorder="1" applyAlignment="1" applyProtection="1">
      <alignment vertical="center" shrinkToFit="1"/>
      <protection locked="0"/>
    </xf>
    <xf numFmtId="38" fontId="11" fillId="0" borderId="11" xfId="1" applyFont="1" applyFill="1" applyBorder="1" applyAlignment="1" applyProtection="1">
      <alignment horizontal="right" vertical="center" shrinkToFit="1"/>
    </xf>
    <xf numFmtId="180" fontId="11" fillId="0" borderId="128" xfId="1" applyNumberFormat="1" applyFont="1" applyFill="1" applyBorder="1" applyAlignment="1" applyProtection="1">
      <alignment vertical="center" shrinkToFit="1"/>
    </xf>
    <xf numFmtId="38" fontId="11" fillId="0" borderId="85" xfId="1" applyFont="1" applyFill="1" applyBorder="1" applyAlignment="1" applyProtection="1">
      <alignment horizontal="right" vertical="center" shrinkToFit="1"/>
    </xf>
    <xf numFmtId="38" fontId="11" fillId="0" borderId="33" xfId="1" applyFont="1" applyFill="1" applyBorder="1" applyAlignment="1" applyProtection="1">
      <alignment horizontal="left" vertical="center"/>
    </xf>
    <xf numFmtId="0" fontId="11" fillId="3" borderId="123" xfId="1" applyNumberFormat="1" applyFont="1" applyFill="1" applyBorder="1" applyAlignment="1" applyProtection="1">
      <alignment horizontal="center" vertical="center" shrinkToFit="1"/>
      <protection locked="0"/>
    </xf>
    <xf numFmtId="0" fontId="11" fillId="3" borderId="124" xfId="1" applyNumberFormat="1" applyFont="1" applyFill="1" applyBorder="1" applyAlignment="1" applyProtection="1">
      <alignment horizontal="center" vertical="center" shrinkToFit="1"/>
      <protection locked="0"/>
    </xf>
    <xf numFmtId="0" fontId="11" fillId="3" borderId="125" xfId="1" applyNumberFormat="1" applyFont="1" applyFill="1" applyBorder="1" applyAlignment="1" applyProtection="1">
      <alignment horizontal="center" vertical="center" shrinkToFit="1"/>
      <protection locked="0"/>
    </xf>
    <xf numFmtId="178" fontId="11" fillId="0" borderId="2" xfId="1" applyNumberFormat="1" applyFont="1" applyFill="1" applyBorder="1" applyAlignment="1" applyProtection="1">
      <alignment horizontal="center" vertical="center"/>
    </xf>
    <xf numFmtId="178" fontId="11" fillId="0" borderId="7" xfId="1" applyNumberFormat="1" applyFont="1" applyFill="1" applyBorder="1" applyAlignment="1" applyProtection="1">
      <alignment horizontal="center" vertical="center"/>
    </xf>
    <xf numFmtId="178" fontId="11" fillId="0" borderId="6" xfId="1" applyNumberFormat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left" vertical="center"/>
    </xf>
    <xf numFmtId="178" fontId="11" fillId="0" borderId="1" xfId="1" applyNumberFormat="1" applyFont="1" applyFill="1" applyBorder="1" applyAlignment="1" applyProtection="1">
      <alignment horizontal="center" vertical="center"/>
    </xf>
    <xf numFmtId="178" fontId="11" fillId="0" borderId="86" xfId="1" applyNumberFormat="1" applyFont="1" applyFill="1" applyBorder="1" applyAlignment="1" applyProtection="1">
      <alignment horizontal="right" vertical="center"/>
    </xf>
    <xf numFmtId="38" fontId="11" fillId="0" borderId="122" xfId="1" applyFont="1" applyFill="1" applyBorder="1" applyAlignment="1" applyProtection="1">
      <alignment horizontal="left" vertical="center"/>
    </xf>
    <xf numFmtId="38" fontId="11" fillId="0" borderId="80" xfId="1" applyFont="1" applyFill="1" applyBorder="1" applyAlignment="1" applyProtection="1">
      <alignment horizontal="right" vertical="center" shrinkToFit="1"/>
    </xf>
    <xf numFmtId="38" fontId="11" fillId="0" borderId="129" xfId="1" applyFont="1" applyFill="1" applyBorder="1" applyAlignment="1" applyProtection="1">
      <alignment horizontal="right" vertical="center" shrinkToFit="1"/>
    </xf>
    <xf numFmtId="38" fontId="11" fillId="0" borderId="130" xfId="1" applyFont="1" applyFill="1" applyBorder="1" applyAlignment="1" applyProtection="1">
      <alignment horizontal="right" vertical="center" shrinkToFit="1"/>
    </xf>
    <xf numFmtId="38" fontId="11" fillId="0" borderId="7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38" fontId="11" fillId="0" borderId="49" xfId="1" applyFont="1" applyFill="1" applyBorder="1" applyAlignment="1" applyProtection="1">
      <alignment horizontal="center" vertical="center"/>
    </xf>
    <xf numFmtId="38" fontId="11" fillId="0" borderId="131" xfId="1" applyFont="1" applyFill="1" applyBorder="1" applyAlignment="1" applyProtection="1">
      <alignment horizontal="right" vertical="center" shrinkToFit="1"/>
    </xf>
    <xf numFmtId="38" fontId="11" fillId="0" borderId="132" xfId="1" applyFont="1" applyFill="1" applyBorder="1" applyAlignment="1" applyProtection="1">
      <alignment horizontal="right" vertical="center" shrinkToFit="1"/>
    </xf>
    <xf numFmtId="38" fontId="11" fillId="0" borderId="133" xfId="1" applyFont="1" applyFill="1" applyBorder="1" applyAlignment="1" applyProtection="1">
      <alignment horizontal="right" vertical="center" shrinkToFit="1"/>
    </xf>
    <xf numFmtId="38" fontId="11" fillId="0" borderId="121" xfId="1" applyFont="1" applyFill="1" applyBorder="1" applyAlignment="1" applyProtection="1">
      <alignment horizontal="left" vertical="center" shrinkToFit="1"/>
    </xf>
    <xf numFmtId="38" fontId="6" fillId="0" borderId="0" xfId="1" applyFont="1" applyFill="1" applyBorder="1" applyAlignment="1" applyProtection="1">
      <alignment vertical="center" wrapText="1"/>
    </xf>
    <xf numFmtId="0" fontId="6" fillId="0" borderId="11" xfId="1" applyNumberFormat="1" applyFont="1" applyFill="1" applyBorder="1" applyAlignment="1" applyProtection="1">
      <alignment horizontal="left" vertical="center" indent="3"/>
    </xf>
    <xf numFmtId="0" fontId="6" fillId="0" borderId="33" xfId="1" applyNumberFormat="1" applyFont="1" applyFill="1" applyBorder="1" applyAlignment="1" applyProtection="1">
      <alignment horizontal="left" vertical="center" indent="3"/>
    </xf>
    <xf numFmtId="38" fontId="6" fillId="3" borderId="96" xfId="1" applyFont="1" applyFill="1" applyBorder="1" applyAlignment="1" applyProtection="1">
      <alignment horizontal="center" vertical="center" shrinkToFit="1"/>
      <protection locked="0"/>
    </xf>
    <xf numFmtId="38" fontId="6" fillId="3" borderId="97" xfId="1" applyFont="1" applyFill="1" applyBorder="1" applyAlignment="1" applyProtection="1">
      <alignment horizontal="center" vertical="center" shrinkToFit="1"/>
      <protection locked="0"/>
    </xf>
    <xf numFmtId="38" fontId="6" fillId="3" borderId="98" xfId="1" applyFont="1" applyFill="1" applyBorder="1" applyAlignment="1" applyProtection="1">
      <alignment horizontal="center" vertical="center" shrinkToFit="1"/>
      <protection locked="0"/>
    </xf>
    <xf numFmtId="38" fontId="6" fillId="3" borderId="99" xfId="1" applyFont="1" applyFill="1" applyBorder="1" applyAlignment="1" applyProtection="1">
      <alignment horizontal="center" vertical="center" shrinkToFit="1"/>
      <protection locked="0"/>
    </xf>
    <xf numFmtId="38" fontId="6" fillId="3" borderId="100" xfId="1" applyFont="1" applyFill="1" applyBorder="1" applyAlignment="1" applyProtection="1">
      <alignment horizontal="center" vertical="center" shrinkToFit="1"/>
      <protection locked="0"/>
    </xf>
    <xf numFmtId="38" fontId="6" fillId="3" borderId="101" xfId="1" applyFont="1" applyFill="1" applyBorder="1" applyAlignment="1" applyProtection="1">
      <alignment horizontal="center" vertical="center" shrinkToFit="1"/>
      <protection locked="0"/>
    </xf>
    <xf numFmtId="185" fontId="11" fillId="0" borderId="11" xfId="1" applyNumberFormat="1" applyFont="1" applyFill="1" applyBorder="1" applyAlignment="1" applyProtection="1">
      <alignment vertical="center"/>
    </xf>
    <xf numFmtId="38" fontId="11" fillId="3" borderId="104" xfId="1" applyFont="1" applyFill="1" applyBorder="1" applyAlignment="1" applyProtection="1">
      <alignment vertical="center" shrinkToFit="1"/>
      <protection locked="0"/>
    </xf>
    <xf numFmtId="38" fontId="11" fillId="3" borderId="105" xfId="1" applyFont="1" applyFill="1" applyBorder="1" applyAlignment="1" applyProtection="1">
      <alignment vertical="center" shrinkToFit="1"/>
      <protection locked="0"/>
    </xf>
    <xf numFmtId="38" fontId="11" fillId="3" borderId="106" xfId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8"/>
  <sheetViews>
    <sheetView tabSelected="1" view="pageBreakPreview" zoomScaleNormal="100" zoomScaleSheetLayoutView="100" workbookViewId="0">
      <selection activeCell="K23" sqref="K23:Q23"/>
    </sheetView>
  </sheetViews>
  <sheetFormatPr defaultColWidth="9" defaultRowHeight="13.5" x14ac:dyDescent="0.15"/>
  <cols>
    <col min="1" max="69" width="3.125" style="85" customWidth="1"/>
    <col min="70" max="16384" width="9" style="85"/>
  </cols>
  <sheetData>
    <row r="1" spans="1:27" s="72" customFormat="1" ht="20.100000000000001" customHeight="1" x14ac:dyDescent="0.1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1"/>
    </row>
    <row r="2" spans="1:27" s="72" customFormat="1" ht="20.100000000000001" customHeight="1" x14ac:dyDescent="0.15">
      <c r="A2" s="73"/>
      <c r="J2" s="74"/>
      <c r="K2" s="74"/>
      <c r="L2" s="74"/>
      <c r="M2" s="74"/>
      <c r="R2" s="74"/>
      <c r="S2" s="74"/>
      <c r="T2" s="74"/>
      <c r="U2" s="75"/>
      <c r="V2" s="76"/>
      <c r="W2" s="76"/>
      <c r="X2" s="76"/>
      <c r="Y2" s="76"/>
      <c r="Z2" s="75"/>
      <c r="AA2" s="77"/>
    </row>
    <row r="3" spans="1:27" s="72" customFormat="1" ht="20.100000000000001" customHeight="1" x14ac:dyDescent="0.15">
      <c r="A3" s="73"/>
      <c r="U3" s="78"/>
      <c r="V3" s="79"/>
      <c r="W3" s="79"/>
      <c r="X3" s="79"/>
      <c r="Y3" s="79"/>
      <c r="Z3" s="78"/>
      <c r="AA3" s="77"/>
    </row>
    <row r="4" spans="1:27" s="72" customFormat="1" ht="20.100000000000001" customHeight="1" x14ac:dyDescent="0.15">
      <c r="A4" s="73"/>
      <c r="U4" s="78"/>
      <c r="V4" s="79"/>
      <c r="W4" s="79"/>
      <c r="X4" s="79"/>
      <c r="Y4" s="79"/>
      <c r="Z4" s="78"/>
      <c r="AA4" s="77"/>
    </row>
    <row r="5" spans="1:27" s="72" customFormat="1" ht="20.100000000000001" customHeight="1" x14ac:dyDescent="0.15">
      <c r="A5" s="73"/>
      <c r="U5" s="78"/>
      <c r="V5" s="78"/>
      <c r="W5" s="78"/>
      <c r="X5" s="78"/>
      <c r="Y5" s="78"/>
      <c r="Z5" s="78"/>
      <c r="AA5" s="77"/>
    </row>
    <row r="6" spans="1:27" s="72" customFormat="1" ht="20.100000000000001" customHeight="1" x14ac:dyDescent="0.15">
      <c r="A6" s="73"/>
      <c r="U6" s="66"/>
      <c r="V6" s="66"/>
      <c r="W6" s="66"/>
      <c r="X6" s="80"/>
      <c r="Y6" s="80"/>
      <c r="Z6" s="80"/>
      <c r="AA6" s="77"/>
    </row>
    <row r="7" spans="1:27" s="72" customFormat="1" ht="20.100000000000001" customHeight="1" x14ac:dyDescent="0.15">
      <c r="A7" s="73"/>
      <c r="AA7" s="77"/>
    </row>
    <row r="8" spans="1:27" s="72" customFormat="1" ht="20.100000000000001" customHeight="1" x14ac:dyDescent="0.15">
      <c r="A8" s="73"/>
      <c r="AA8" s="77"/>
    </row>
    <row r="9" spans="1:27" s="72" customFormat="1" ht="20.100000000000001" customHeight="1" x14ac:dyDescent="0.15">
      <c r="A9" s="136" t="s">
        <v>184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8"/>
    </row>
    <row r="10" spans="1:27" s="72" customFormat="1" ht="20.100000000000001" customHeight="1" x14ac:dyDescent="0.15">
      <c r="A10" s="73"/>
      <c r="AA10" s="77"/>
    </row>
    <row r="11" spans="1:27" s="72" customFormat="1" ht="20.100000000000001" customHeight="1" x14ac:dyDescent="0.15">
      <c r="A11" s="73"/>
      <c r="C11" s="137" t="s">
        <v>119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AA11" s="77"/>
    </row>
    <row r="12" spans="1:27" s="72" customFormat="1" ht="20.100000000000001" customHeight="1" x14ac:dyDescent="0.15">
      <c r="A12" s="73"/>
      <c r="AA12" s="77"/>
    </row>
    <row r="13" spans="1:27" s="72" customFormat="1" ht="20.100000000000001" customHeight="1" x14ac:dyDescent="0.15">
      <c r="A13" s="140" t="s">
        <v>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8"/>
    </row>
    <row r="14" spans="1:27" s="72" customFormat="1" ht="20.100000000000001" customHeight="1" x14ac:dyDescent="0.15">
      <c r="A14" s="73"/>
      <c r="AA14" s="77"/>
    </row>
    <row r="15" spans="1:27" s="72" customFormat="1" ht="20.100000000000001" customHeight="1" x14ac:dyDescent="0.15">
      <c r="A15" s="73"/>
      <c r="AA15" s="77"/>
    </row>
    <row r="16" spans="1:27" s="72" customFormat="1" ht="20.100000000000001" customHeight="1" x14ac:dyDescent="0.15">
      <c r="A16" s="73"/>
      <c r="AA16" s="77"/>
    </row>
    <row r="17" spans="1:27" s="72" customFormat="1" ht="20.100000000000001" customHeight="1" x14ac:dyDescent="0.15">
      <c r="A17" s="73"/>
      <c r="AA17" s="77"/>
    </row>
    <row r="18" spans="1:27" s="72" customFormat="1" ht="20.100000000000001" customHeight="1" x14ac:dyDescent="0.15">
      <c r="A18" s="73"/>
      <c r="AA18" s="77"/>
    </row>
    <row r="19" spans="1:27" s="72" customFormat="1" ht="20.100000000000001" customHeight="1" x14ac:dyDescent="0.15">
      <c r="A19" s="73"/>
      <c r="AA19" s="77"/>
    </row>
    <row r="20" spans="1:27" s="72" customFormat="1" ht="20.100000000000001" customHeight="1" x14ac:dyDescent="0.15">
      <c r="A20" s="73"/>
      <c r="AA20" s="77"/>
    </row>
    <row r="21" spans="1:27" s="72" customFormat="1" ht="20.100000000000001" customHeight="1" x14ac:dyDescent="0.15">
      <c r="A21" s="73"/>
      <c r="AA21" s="77"/>
    </row>
    <row r="22" spans="1:27" s="72" customFormat="1" ht="20.100000000000001" customHeight="1" x14ac:dyDescent="0.15">
      <c r="A22" s="73"/>
      <c r="AA22" s="77"/>
    </row>
    <row r="23" spans="1:27" s="72" customFormat="1" ht="20.100000000000001" customHeight="1" x14ac:dyDescent="0.15">
      <c r="A23" s="73"/>
      <c r="K23" s="139" t="s">
        <v>1</v>
      </c>
      <c r="L23" s="139"/>
      <c r="M23" s="139"/>
      <c r="N23" s="139"/>
      <c r="O23" s="139"/>
      <c r="P23" s="139"/>
      <c r="Q23" s="139"/>
      <c r="AA23" s="77"/>
    </row>
    <row r="24" spans="1:27" s="72" customFormat="1" ht="20.100000000000001" customHeight="1" x14ac:dyDescent="0.15">
      <c r="A24" s="73"/>
      <c r="AA24" s="77"/>
    </row>
    <row r="25" spans="1:27" s="72" customFormat="1" ht="20.100000000000001" customHeight="1" x14ac:dyDescent="0.15">
      <c r="A25" s="73"/>
      <c r="AA25" s="77"/>
    </row>
    <row r="26" spans="1:27" s="72" customFormat="1" ht="20.100000000000001" customHeight="1" x14ac:dyDescent="0.15">
      <c r="A26" s="73"/>
      <c r="E26" s="141" t="s">
        <v>37</v>
      </c>
      <c r="F26" s="141"/>
      <c r="G26" s="141"/>
      <c r="H26" s="141"/>
      <c r="I26" s="141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AA26" s="77"/>
    </row>
    <row r="27" spans="1:27" s="72" customFormat="1" ht="20.100000000000001" customHeight="1" x14ac:dyDescent="0.15">
      <c r="A27" s="73"/>
      <c r="AA27" s="77"/>
    </row>
    <row r="28" spans="1:27" s="72" customFormat="1" ht="20.100000000000001" customHeight="1" x14ac:dyDescent="0.15">
      <c r="A28" s="73"/>
      <c r="AA28" s="77"/>
    </row>
    <row r="29" spans="1:27" s="72" customFormat="1" ht="20.100000000000001" customHeight="1" x14ac:dyDescent="0.15">
      <c r="A29" s="73"/>
      <c r="AA29" s="77"/>
    </row>
    <row r="30" spans="1:27" s="72" customFormat="1" ht="20.100000000000001" customHeight="1" x14ac:dyDescent="0.15">
      <c r="A30" s="73"/>
      <c r="AA30" s="77"/>
    </row>
    <row r="31" spans="1:27" s="72" customFormat="1" ht="20.100000000000001" customHeight="1" x14ac:dyDescent="0.15">
      <c r="A31" s="73"/>
      <c r="AA31" s="77"/>
    </row>
    <row r="32" spans="1:27" s="72" customFormat="1" ht="20.100000000000001" customHeight="1" x14ac:dyDescent="0.15">
      <c r="A32" s="73"/>
      <c r="AA32" s="77"/>
    </row>
    <row r="33" spans="1:27" s="72" customFormat="1" ht="20.100000000000001" customHeight="1" x14ac:dyDescent="0.15">
      <c r="A33" s="73"/>
      <c r="M33" s="72" t="s">
        <v>31</v>
      </c>
      <c r="AA33" s="77"/>
    </row>
    <row r="34" spans="1:27" s="72" customFormat="1" ht="20.100000000000001" customHeight="1" x14ac:dyDescent="0.15">
      <c r="A34" s="73"/>
      <c r="N34" s="135" t="s">
        <v>32</v>
      </c>
      <c r="O34" s="135"/>
      <c r="P34" s="135"/>
      <c r="Q34" s="81" t="s">
        <v>33</v>
      </c>
      <c r="R34" s="134"/>
      <c r="S34" s="134"/>
      <c r="T34" s="134"/>
      <c r="U34" s="134"/>
      <c r="V34" s="134"/>
      <c r="W34" s="134"/>
      <c r="X34" s="134"/>
      <c r="Y34" s="134"/>
      <c r="Z34" s="134"/>
      <c r="AA34" s="77"/>
    </row>
    <row r="35" spans="1:27" s="72" customFormat="1" ht="20.100000000000001" customHeight="1" x14ac:dyDescent="0.15">
      <c r="A35" s="73"/>
      <c r="N35" s="135" t="s">
        <v>34</v>
      </c>
      <c r="O35" s="135"/>
      <c r="P35" s="135"/>
      <c r="Q35" s="81" t="s">
        <v>33</v>
      </c>
      <c r="R35" s="133"/>
      <c r="S35" s="133"/>
      <c r="T35" s="133"/>
      <c r="U35" s="133"/>
      <c r="V35" s="133"/>
      <c r="W35" s="133"/>
      <c r="X35" s="133"/>
      <c r="Y35" s="133"/>
      <c r="Z35" s="133"/>
      <c r="AA35" s="77"/>
    </row>
    <row r="36" spans="1:27" s="72" customFormat="1" ht="20.100000000000001" customHeight="1" x14ac:dyDescent="0.15">
      <c r="A36" s="73"/>
      <c r="N36" s="135" t="s">
        <v>35</v>
      </c>
      <c r="O36" s="135"/>
      <c r="P36" s="135"/>
      <c r="Q36" s="81" t="s">
        <v>33</v>
      </c>
      <c r="R36" s="133"/>
      <c r="S36" s="133"/>
      <c r="T36" s="133"/>
      <c r="U36" s="133"/>
      <c r="V36" s="133"/>
      <c r="W36" s="133"/>
      <c r="X36" s="133"/>
      <c r="Y36" s="133"/>
      <c r="Z36" s="133"/>
      <c r="AA36" s="77"/>
    </row>
    <row r="37" spans="1:27" s="72" customFormat="1" ht="20.100000000000001" customHeight="1" x14ac:dyDescent="0.15">
      <c r="A37" s="73"/>
      <c r="N37" s="135" t="s">
        <v>36</v>
      </c>
      <c r="O37" s="135"/>
      <c r="P37" s="135"/>
      <c r="Q37" s="81" t="s">
        <v>33</v>
      </c>
      <c r="R37" s="133"/>
      <c r="S37" s="133"/>
      <c r="T37" s="133"/>
      <c r="U37" s="133"/>
      <c r="V37" s="133"/>
      <c r="W37" s="133"/>
      <c r="X37" s="133"/>
      <c r="Y37" s="133"/>
      <c r="Z37" s="133"/>
      <c r="AA37" s="77"/>
    </row>
    <row r="38" spans="1:27" s="72" customFormat="1" ht="20.100000000000001" customHeight="1" x14ac:dyDescent="0.15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4"/>
    </row>
    <row r="39" spans="1:27" s="72" customFormat="1" ht="20.100000000000001" customHeight="1" x14ac:dyDescent="0.15"/>
    <row r="40" spans="1:27" s="72" customFormat="1" ht="20.100000000000001" customHeight="1" x14ac:dyDescent="0.15"/>
    <row r="41" spans="1:27" s="72" customFormat="1" ht="20.100000000000001" customHeight="1" x14ac:dyDescent="0.15"/>
    <row r="42" spans="1:27" s="72" customFormat="1" ht="20.100000000000001" customHeight="1" x14ac:dyDescent="0.15"/>
    <row r="43" spans="1:27" s="72" customFormat="1" ht="20.100000000000001" customHeight="1" x14ac:dyDescent="0.15"/>
    <row r="44" spans="1:27" s="72" customFormat="1" ht="20.100000000000001" customHeight="1" x14ac:dyDescent="0.15"/>
    <row r="45" spans="1:27" s="72" customFormat="1" ht="20.100000000000001" customHeight="1" x14ac:dyDescent="0.15"/>
    <row r="46" spans="1:27" s="72" customFormat="1" ht="20.100000000000001" customHeight="1" x14ac:dyDescent="0.15"/>
    <row r="47" spans="1:27" s="72" customFormat="1" ht="20.100000000000001" customHeight="1" x14ac:dyDescent="0.15"/>
    <row r="48" spans="1:27" s="72" customFormat="1" ht="20.100000000000001" customHeight="1" x14ac:dyDescent="0.15"/>
    <row r="49" s="72" customFormat="1" ht="20.100000000000001" customHeight="1" x14ac:dyDescent="0.15"/>
    <row r="50" s="72" customFormat="1" ht="20.100000000000001" customHeight="1" x14ac:dyDescent="0.15"/>
    <row r="51" s="72" customFormat="1" ht="20.100000000000001" customHeight="1" x14ac:dyDescent="0.15"/>
    <row r="52" s="72" customFormat="1" ht="20.100000000000001" customHeight="1" x14ac:dyDescent="0.15"/>
    <row r="53" s="72" customFormat="1" ht="20.100000000000001" customHeight="1" x14ac:dyDescent="0.15"/>
    <row r="54" s="72" customFormat="1" ht="20.100000000000001" customHeight="1" x14ac:dyDescent="0.15"/>
    <row r="55" s="72" customFormat="1" ht="20.100000000000001" customHeight="1" x14ac:dyDescent="0.15"/>
    <row r="56" s="72" customFormat="1" ht="20.100000000000001" customHeight="1" x14ac:dyDescent="0.15"/>
    <row r="57" s="72" customFormat="1" ht="20.100000000000001" customHeight="1" x14ac:dyDescent="0.15"/>
    <row r="58" s="72" customFormat="1" ht="20.100000000000001" customHeight="1" x14ac:dyDescent="0.15"/>
    <row r="59" s="72" customFormat="1" ht="20.100000000000001" customHeight="1" x14ac:dyDescent="0.15"/>
    <row r="60" s="72" customFormat="1" ht="20.100000000000001" customHeight="1" x14ac:dyDescent="0.15"/>
    <row r="61" s="72" customFormat="1" ht="20.100000000000001" customHeight="1" x14ac:dyDescent="0.15"/>
    <row r="62" s="72" customFormat="1" ht="20.100000000000001" customHeight="1" x14ac:dyDescent="0.15"/>
    <row r="63" s="72" customFormat="1" ht="20.100000000000001" customHeight="1" x14ac:dyDescent="0.15"/>
    <row r="64" s="72" customFormat="1" ht="20.100000000000001" customHeight="1" x14ac:dyDescent="0.15"/>
    <row r="65" s="72" customFormat="1" ht="20.100000000000001" customHeight="1" x14ac:dyDescent="0.15"/>
    <row r="66" s="72" customFormat="1" ht="20.100000000000001" customHeight="1" x14ac:dyDescent="0.15"/>
    <row r="67" s="72" customFormat="1" ht="20.100000000000001" customHeight="1" x14ac:dyDescent="0.15"/>
    <row r="68" s="72" customFormat="1" ht="20.100000000000001" customHeight="1" x14ac:dyDescent="0.15"/>
    <row r="69" s="72" customFormat="1" ht="20.100000000000001" customHeight="1" x14ac:dyDescent="0.15"/>
    <row r="70" s="72" customFormat="1" ht="20.100000000000001" customHeight="1" x14ac:dyDescent="0.15"/>
    <row r="71" s="72" customFormat="1" ht="20.100000000000001" customHeight="1" x14ac:dyDescent="0.15"/>
    <row r="72" s="72" customFormat="1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C7F5" sheet="1" selectLockedCells="1"/>
  <mergeCells count="14">
    <mergeCell ref="A9:AA9"/>
    <mergeCell ref="C11:Y11"/>
    <mergeCell ref="K23:Q23"/>
    <mergeCell ref="A13:AA13"/>
    <mergeCell ref="E26:I26"/>
    <mergeCell ref="J26:W26"/>
    <mergeCell ref="R37:Z37"/>
    <mergeCell ref="R36:Z36"/>
    <mergeCell ref="R35:Z35"/>
    <mergeCell ref="R34:Z34"/>
    <mergeCell ref="N34:P34"/>
    <mergeCell ref="N35:P35"/>
    <mergeCell ref="N36:P36"/>
    <mergeCell ref="N37:P37"/>
  </mergeCells>
  <phoneticPr fontId="2"/>
  <printOptions horizontalCentered="1" verticalCentered="1"/>
  <pageMargins left="0.86614173228346458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80"/>
  <sheetViews>
    <sheetView view="pageBreakPreview" zoomScaleNormal="100" zoomScaleSheetLayoutView="100" workbookViewId="0">
      <selection activeCell="X8" sqref="X8:AB8"/>
    </sheetView>
  </sheetViews>
  <sheetFormatPr defaultColWidth="2.5" defaultRowHeight="15" customHeight="1" x14ac:dyDescent="0.15"/>
  <cols>
    <col min="1" max="16384" width="2.5" style="93"/>
  </cols>
  <sheetData>
    <row r="1" spans="1:38" ht="26.45" customHeight="1" x14ac:dyDescent="0.15">
      <c r="A1" s="229" t="s">
        <v>97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P1" s="94"/>
      <c r="Q1" s="94"/>
      <c r="R1" s="94"/>
      <c r="S1" s="94"/>
      <c r="T1" s="94"/>
      <c r="U1" s="94"/>
      <c r="V1" s="94"/>
      <c r="W1" s="94"/>
      <c r="X1" s="94"/>
      <c r="AD1" s="3"/>
    </row>
    <row r="2" spans="1:38" ht="15" customHeight="1" x14ac:dyDescent="0.15">
      <c r="AD2" s="48"/>
      <c r="AE2" s="3"/>
    </row>
    <row r="3" spans="1:38" ht="19.149999999999999" customHeight="1" x14ac:dyDescent="0.15">
      <c r="A3" s="95" t="s">
        <v>122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  <c r="AI3" s="96"/>
      <c r="AJ3" s="96"/>
      <c r="AK3" s="96"/>
      <c r="AL3" s="96"/>
    </row>
    <row r="4" spans="1:38" ht="19.149999999999999" customHeight="1" x14ac:dyDescent="0.15"/>
    <row r="5" spans="1:38" ht="19.149999999999999" customHeight="1" x14ac:dyDescent="0.15">
      <c r="A5" s="237" t="s">
        <v>3</v>
      </c>
      <c r="B5" s="238"/>
      <c r="C5" s="238"/>
      <c r="D5" s="238"/>
      <c r="E5" s="239"/>
      <c r="F5" s="168" t="s">
        <v>120</v>
      </c>
      <c r="G5" s="169"/>
      <c r="H5" s="169"/>
      <c r="I5" s="170"/>
      <c r="J5" s="168" t="s">
        <v>121</v>
      </c>
      <c r="K5" s="169"/>
      <c r="L5" s="169"/>
      <c r="M5" s="169"/>
      <c r="N5" s="252"/>
      <c r="O5" s="253"/>
      <c r="P5" s="253"/>
      <c r="Q5" s="253"/>
      <c r="R5" s="253"/>
      <c r="S5" s="253"/>
      <c r="T5" s="253"/>
      <c r="U5" s="253"/>
      <c r="V5" s="214" t="s">
        <v>207</v>
      </c>
      <c r="W5" s="215"/>
      <c r="X5" s="168" t="s">
        <v>96</v>
      </c>
      <c r="Y5" s="169"/>
      <c r="Z5" s="169"/>
      <c r="AA5" s="169"/>
      <c r="AB5" s="170"/>
      <c r="AC5" s="220" t="s">
        <v>9</v>
      </c>
      <c r="AD5" s="220"/>
      <c r="AE5" s="220"/>
      <c r="AF5" s="220"/>
      <c r="AG5" s="220"/>
      <c r="AH5" s="220" t="s">
        <v>177</v>
      </c>
      <c r="AI5" s="220"/>
      <c r="AJ5" s="220"/>
      <c r="AK5" s="220"/>
      <c r="AL5" s="220"/>
    </row>
    <row r="6" spans="1:38" ht="19.149999999999999" customHeight="1" x14ac:dyDescent="0.15">
      <c r="A6" s="246"/>
      <c r="B6" s="247"/>
      <c r="C6" s="247"/>
      <c r="D6" s="247"/>
      <c r="E6" s="248"/>
      <c r="F6" s="226"/>
      <c r="G6" s="227"/>
      <c r="H6" s="227"/>
      <c r="I6" s="228"/>
      <c r="J6" s="226"/>
      <c r="K6" s="227"/>
      <c r="L6" s="227"/>
      <c r="M6" s="227"/>
      <c r="N6" s="263" t="s">
        <v>7</v>
      </c>
      <c r="O6" s="263"/>
      <c r="P6" s="263"/>
      <c r="Q6" s="269"/>
      <c r="R6" s="262" t="s">
        <v>7</v>
      </c>
      <c r="S6" s="263"/>
      <c r="T6" s="263"/>
      <c r="U6" s="263"/>
      <c r="V6" s="216"/>
      <c r="W6" s="217"/>
      <c r="X6" s="226"/>
      <c r="Y6" s="227"/>
      <c r="Z6" s="227"/>
      <c r="AA6" s="227"/>
      <c r="AB6" s="228"/>
      <c r="AC6" s="221"/>
      <c r="AD6" s="221"/>
      <c r="AE6" s="221"/>
      <c r="AF6" s="221"/>
      <c r="AG6" s="221"/>
      <c r="AH6" s="221"/>
      <c r="AI6" s="221"/>
      <c r="AJ6" s="221"/>
      <c r="AK6" s="221"/>
      <c r="AL6" s="221"/>
    </row>
    <row r="7" spans="1:38" ht="19.149999999999999" customHeight="1" thickBot="1" x14ac:dyDescent="0.2">
      <c r="A7" s="257"/>
      <c r="B7" s="258"/>
      <c r="C7" s="258"/>
      <c r="D7" s="258"/>
      <c r="E7" s="259"/>
      <c r="F7" s="249" t="s">
        <v>139</v>
      </c>
      <c r="G7" s="250"/>
      <c r="H7" s="250"/>
      <c r="I7" s="251"/>
      <c r="J7" s="249" t="s">
        <v>139</v>
      </c>
      <c r="K7" s="250"/>
      <c r="L7" s="250"/>
      <c r="M7" s="251"/>
      <c r="N7" s="261" t="s">
        <v>4</v>
      </c>
      <c r="O7" s="261"/>
      <c r="P7" s="261"/>
      <c r="Q7" s="267"/>
      <c r="R7" s="260" t="s">
        <v>5</v>
      </c>
      <c r="S7" s="261"/>
      <c r="T7" s="261"/>
      <c r="U7" s="261"/>
      <c r="V7" s="218"/>
      <c r="W7" s="219"/>
      <c r="X7" s="223" t="s">
        <v>8</v>
      </c>
      <c r="Y7" s="224"/>
      <c r="Z7" s="224"/>
      <c r="AA7" s="224"/>
      <c r="AB7" s="225"/>
      <c r="AC7" s="222" t="s">
        <v>8</v>
      </c>
      <c r="AD7" s="222"/>
      <c r="AE7" s="222"/>
      <c r="AF7" s="222"/>
      <c r="AG7" s="222"/>
      <c r="AH7" s="222" t="s">
        <v>8</v>
      </c>
      <c r="AI7" s="222"/>
      <c r="AJ7" s="222"/>
      <c r="AK7" s="222"/>
      <c r="AL7" s="222"/>
    </row>
    <row r="8" spans="1:38" ht="30" customHeight="1" x14ac:dyDescent="0.15">
      <c r="A8" s="185" t="s">
        <v>140</v>
      </c>
      <c r="B8" s="186"/>
      <c r="C8" s="186"/>
      <c r="D8" s="186"/>
      <c r="E8" s="187"/>
      <c r="F8" s="191">
        <v>83.75</v>
      </c>
      <c r="G8" s="192"/>
      <c r="H8" s="192"/>
      <c r="I8" s="193"/>
      <c r="J8" s="191">
        <v>79.63</v>
      </c>
      <c r="K8" s="192"/>
      <c r="L8" s="192"/>
      <c r="M8" s="193"/>
      <c r="N8" s="191">
        <v>56.26</v>
      </c>
      <c r="O8" s="192"/>
      <c r="P8" s="192"/>
      <c r="Q8" s="192"/>
      <c r="R8" s="197">
        <f>J8-N8</f>
        <v>23.369999999999997</v>
      </c>
      <c r="S8" s="192"/>
      <c r="T8" s="192"/>
      <c r="U8" s="193"/>
      <c r="V8" s="199" t="s">
        <v>192</v>
      </c>
      <c r="W8" s="200"/>
      <c r="X8" s="208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7"/>
    </row>
    <row r="9" spans="1:38" ht="30" customHeight="1" thickBot="1" x14ac:dyDescent="0.2">
      <c r="A9" s="188"/>
      <c r="B9" s="189"/>
      <c r="C9" s="189"/>
      <c r="D9" s="189"/>
      <c r="E9" s="190"/>
      <c r="F9" s="194"/>
      <c r="G9" s="195"/>
      <c r="H9" s="195"/>
      <c r="I9" s="196"/>
      <c r="J9" s="194"/>
      <c r="K9" s="195"/>
      <c r="L9" s="195"/>
      <c r="M9" s="196"/>
      <c r="N9" s="194"/>
      <c r="O9" s="195"/>
      <c r="P9" s="195"/>
      <c r="Q9" s="195"/>
      <c r="R9" s="198"/>
      <c r="S9" s="195"/>
      <c r="T9" s="195"/>
      <c r="U9" s="196"/>
      <c r="V9" s="199" t="s">
        <v>193</v>
      </c>
      <c r="W9" s="200"/>
      <c r="X9" s="201"/>
      <c r="Y9" s="202"/>
      <c r="Z9" s="202"/>
      <c r="AA9" s="202"/>
      <c r="AB9" s="203"/>
      <c r="AC9" s="204"/>
      <c r="AD9" s="202"/>
      <c r="AE9" s="202"/>
      <c r="AF9" s="202"/>
      <c r="AG9" s="203"/>
      <c r="AH9" s="204"/>
      <c r="AI9" s="202"/>
      <c r="AJ9" s="202"/>
      <c r="AK9" s="202"/>
      <c r="AL9" s="205"/>
    </row>
    <row r="10" spans="1:38" ht="18.75" customHeight="1" x14ac:dyDescent="0.15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4"/>
      <c r="X10" s="143">
        <f>SUM(X8:AB9)</f>
        <v>0</v>
      </c>
      <c r="Y10" s="144"/>
      <c r="Z10" s="144"/>
      <c r="AA10" s="144"/>
      <c r="AB10" s="145"/>
      <c r="AC10" s="143">
        <f>SUM(AC8:AG9)</f>
        <v>0</v>
      </c>
      <c r="AD10" s="144"/>
      <c r="AE10" s="144"/>
      <c r="AF10" s="144"/>
      <c r="AG10" s="145"/>
      <c r="AH10" s="143">
        <f>SUM(AH8:AL9)</f>
        <v>0</v>
      </c>
      <c r="AI10" s="144"/>
      <c r="AJ10" s="144"/>
      <c r="AK10" s="144"/>
      <c r="AL10" s="145"/>
    </row>
    <row r="11" spans="1:38" ht="11.25" customHeight="1" thickBot="1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</row>
    <row r="12" spans="1:38" ht="30" customHeight="1" x14ac:dyDescent="0.15">
      <c r="A12" s="245" t="s">
        <v>206</v>
      </c>
      <c r="B12" s="186"/>
      <c r="C12" s="186"/>
      <c r="D12" s="186"/>
      <c r="E12" s="187"/>
      <c r="F12" s="191">
        <v>217.53</v>
      </c>
      <c r="G12" s="192"/>
      <c r="H12" s="192"/>
      <c r="I12" s="193"/>
      <c r="J12" s="191">
        <v>182.98</v>
      </c>
      <c r="K12" s="192"/>
      <c r="L12" s="192"/>
      <c r="M12" s="193"/>
      <c r="N12" s="191">
        <v>119.94</v>
      </c>
      <c r="O12" s="192"/>
      <c r="P12" s="192"/>
      <c r="Q12" s="192"/>
      <c r="R12" s="197">
        <f>J12-N12</f>
        <v>63.039999999999992</v>
      </c>
      <c r="S12" s="192"/>
      <c r="T12" s="192"/>
      <c r="U12" s="193"/>
      <c r="V12" s="199" t="s">
        <v>192</v>
      </c>
      <c r="W12" s="200"/>
      <c r="X12" s="208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7"/>
    </row>
    <row r="13" spans="1:38" ht="30" customHeight="1" thickBot="1" x14ac:dyDescent="0.2">
      <c r="A13" s="188"/>
      <c r="B13" s="189"/>
      <c r="C13" s="189"/>
      <c r="D13" s="189"/>
      <c r="E13" s="190"/>
      <c r="F13" s="194"/>
      <c r="G13" s="195"/>
      <c r="H13" s="195"/>
      <c r="I13" s="196"/>
      <c r="J13" s="194"/>
      <c r="K13" s="195"/>
      <c r="L13" s="195"/>
      <c r="M13" s="196"/>
      <c r="N13" s="194"/>
      <c r="O13" s="195"/>
      <c r="P13" s="195"/>
      <c r="Q13" s="195"/>
      <c r="R13" s="198"/>
      <c r="S13" s="195"/>
      <c r="T13" s="195"/>
      <c r="U13" s="196"/>
      <c r="V13" s="199" t="s">
        <v>193</v>
      </c>
      <c r="W13" s="200"/>
      <c r="X13" s="201"/>
      <c r="Y13" s="202"/>
      <c r="Z13" s="202"/>
      <c r="AA13" s="202"/>
      <c r="AB13" s="203"/>
      <c r="AC13" s="204"/>
      <c r="AD13" s="202"/>
      <c r="AE13" s="202"/>
      <c r="AF13" s="202"/>
      <c r="AG13" s="203"/>
      <c r="AH13" s="204"/>
      <c r="AI13" s="202"/>
      <c r="AJ13" s="202"/>
      <c r="AK13" s="202"/>
      <c r="AL13" s="205"/>
    </row>
    <row r="14" spans="1:38" ht="18.75" customHeight="1" x14ac:dyDescent="0.15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4"/>
      <c r="X14" s="143">
        <f>SUM(X12:AB13)</f>
        <v>0</v>
      </c>
      <c r="Y14" s="144"/>
      <c r="Z14" s="144"/>
      <c r="AA14" s="144"/>
      <c r="AB14" s="145"/>
      <c r="AC14" s="143">
        <f>SUM(AC12:AG13)</f>
        <v>0</v>
      </c>
      <c r="AD14" s="144"/>
      <c r="AE14" s="144"/>
      <c r="AF14" s="144"/>
      <c r="AG14" s="145"/>
      <c r="AH14" s="143">
        <f>SUM(AH12:AL13)</f>
        <v>0</v>
      </c>
      <c r="AI14" s="144"/>
      <c r="AJ14" s="144"/>
      <c r="AK14" s="144"/>
      <c r="AL14" s="145"/>
    </row>
    <row r="15" spans="1:38" ht="11.25" customHeight="1" thickBot="1" x14ac:dyDescent="0.2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</row>
    <row r="16" spans="1:38" ht="30" customHeight="1" x14ac:dyDescent="0.15">
      <c r="A16" s="185" t="s">
        <v>203</v>
      </c>
      <c r="B16" s="186"/>
      <c r="C16" s="186"/>
      <c r="D16" s="186"/>
      <c r="E16" s="187"/>
      <c r="F16" s="191">
        <v>39.19</v>
      </c>
      <c r="G16" s="192"/>
      <c r="H16" s="192"/>
      <c r="I16" s="193"/>
      <c r="J16" s="191">
        <v>17.940000000000001</v>
      </c>
      <c r="K16" s="192"/>
      <c r="L16" s="192"/>
      <c r="M16" s="193"/>
      <c r="N16" s="191">
        <v>14.64</v>
      </c>
      <c r="O16" s="192"/>
      <c r="P16" s="192"/>
      <c r="Q16" s="192"/>
      <c r="R16" s="197">
        <f>J16-N16</f>
        <v>3.3000000000000007</v>
      </c>
      <c r="S16" s="192"/>
      <c r="T16" s="192"/>
      <c r="U16" s="193"/>
      <c r="V16" s="199" t="s">
        <v>192</v>
      </c>
      <c r="W16" s="200"/>
      <c r="X16" s="208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7"/>
    </row>
    <row r="17" spans="1:38" ht="30" customHeight="1" thickBot="1" x14ac:dyDescent="0.2">
      <c r="A17" s="188"/>
      <c r="B17" s="189"/>
      <c r="C17" s="189"/>
      <c r="D17" s="189"/>
      <c r="E17" s="190"/>
      <c r="F17" s="194"/>
      <c r="G17" s="195"/>
      <c r="H17" s="195"/>
      <c r="I17" s="196"/>
      <c r="J17" s="194"/>
      <c r="K17" s="195"/>
      <c r="L17" s="195"/>
      <c r="M17" s="196"/>
      <c r="N17" s="194"/>
      <c r="O17" s="195"/>
      <c r="P17" s="195"/>
      <c r="Q17" s="195"/>
      <c r="R17" s="198"/>
      <c r="S17" s="195"/>
      <c r="T17" s="195"/>
      <c r="U17" s="196"/>
      <c r="V17" s="199" t="s">
        <v>193</v>
      </c>
      <c r="W17" s="200"/>
      <c r="X17" s="201"/>
      <c r="Y17" s="202"/>
      <c r="Z17" s="202"/>
      <c r="AA17" s="202"/>
      <c r="AB17" s="203"/>
      <c r="AC17" s="204"/>
      <c r="AD17" s="202"/>
      <c r="AE17" s="202"/>
      <c r="AF17" s="202"/>
      <c r="AG17" s="203"/>
      <c r="AH17" s="204"/>
      <c r="AI17" s="202"/>
      <c r="AJ17" s="202"/>
      <c r="AK17" s="202"/>
      <c r="AL17" s="205"/>
    </row>
    <row r="18" spans="1:38" ht="18.75" customHeight="1" x14ac:dyDescent="0.15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4"/>
      <c r="X18" s="143">
        <f>SUM(X16:AB17)</f>
        <v>0</v>
      </c>
      <c r="Y18" s="144"/>
      <c r="Z18" s="144"/>
      <c r="AA18" s="144"/>
      <c r="AB18" s="145"/>
      <c r="AC18" s="143">
        <f>SUM(AC16:AG17)</f>
        <v>0</v>
      </c>
      <c r="AD18" s="144"/>
      <c r="AE18" s="144"/>
      <c r="AF18" s="144"/>
      <c r="AG18" s="145"/>
      <c r="AH18" s="143">
        <f>SUM(AH16:AL17)</f>
        <v>0</v>
      </c>
      <c r="AI18" s="144"/>
      <c r="AJ18" s="144"/>
      <c r="AK18" s="144"/>
      <c r="AL18" s="145"/>
    </row>
    <row r="19" spans="1:38" ht="11.25" customHeight="1" thickBot="1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</row>
    <row r="20" spans="1:38" ht="30" customHeight="1" thickBot="1" x14ac:dyDescent="0.2">
      <c r="A20" s="254" t="s">
        <v>6</v>
      </c>
      <c r="B20" s="255"/>
      <c r="C20" s="255"/>
      <c r="D20" s="255"/>
      <c r="E20" s="256"/>
      <c r="F20" s="268" t="s">
        <v>27</v>
      </c>
      <c r="G20" s="268"/>
      <c r="H20" s="268"/>
      <c r="I20" s="268"/>
      <c r="J20" s="233">
        <f>J8+J12+J16</f>
        <v>280.55</v>
      </c>
      <c r="K20" s="233"/>
      <c r="L20" s="233"/>
      <c r="M20" s="233"/>
      <c r="N20" s="233">
        <f>N8+N12+N16</f>
        <v>190.83999999999997</v>
      </c>
      <c r="O20" s="233"/>
      <c r="P20" s="233"/>
      <c r="Q20" s="266"/>
      <c r="R20" s="264">
        <f>R8+R12+R16</f>
        <v>89.71</v>
      </c>
      <c r="S20" s="233"/>
      <c r="T20" s="233"/>
      <c r="U20" s="265"/>
      <c r="X20" s="273">
        <f>X10+X14+X18</f>
        <v>0</v>
      </c>
      <c r="Y20" s="164"/>
      <c r="Z20" s="164"/>
      <c r="AA20" s="164"/>
      <c r="AB20" s="164"/>
      <c r="AC20" s="164">
        <f t="shared" ref="AC20" si="0">AC10+AC14+AC18</f>
        <v>0</v>
      </c>
      <c r="AD20" s="164"/>
      <c r="AE20" s="164"/>
      <c r="AF20" s="164"/>
      <c r="AG20" s="164"/>
      <c r="AH20" s="164">
        <f t="shared" ref="AH20" si="1">AH10+AH14+AH18</f>
        <v>0</v>
      </c>
      <c r="AI20" s="164"/>
      <c r="AJ20" s="164"/>
      <c r="AK20" s="164"/>
      <c r="AL20" s="165"/>
    </row>
    <row r="21" spans="1:38" ht="19.149999999999999" customHeight="1" x14ac:dyDescent="0.15">
      <c r="F21" s="93" t="s">
        <v>123</v>
      </c>
    </row>
    <row r="22" spans="1:38" ht="19.149999999999999" customHeight="1" x14ac:dyDescent="0.15"/>
    <row r="23" spans="1:38" ht="19.149999999999999" customHeight="1" x14ac:dyDescent="0.15">
      <c r="A23" s="95" t="s">
        <v>124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6"/>
      <c r="AI23" s="96"/>
      <c r="AJ23" s="96"/>
      <c r="AK23" s="96"/>
      <c r="AL23" s="96"/>
    </row>
    <row r="24" spans="1:38" ht="19.149999999999999" customHeight="1" x14ac:dyDescent="0.15"/>
    <row r="25" spans="1:38" ht="19.149999999999999" customHeight="1" x14ac:dyDescent="0.15">
      <c r="A25" s="288" t="s">
        <v>131</v>
      </c>
      <c r="B25" s="288"/>
      <c r="C25" s="288"/>
      <c r="D25" s="288"/>
      <c r="E25" s="288"/>
      <c r="F25" s="275" t="s">
        <v>125</v>
      </c>
      <c r="G25" s="275"/>
      <c r="H25" s="237" t="s">
        <v>148</v>
      </c>
      <c r="I25" s="238"/>
      <c r="J25" s="238"/>
      <c r="K25" s="239"/>
      <c r="L25" s="166" t="s">
        <v>126</v>
      </c>
      <c r="M25" s="166"/>
      <c r="N25" s="166"/>
      <c r="O25" s="166"/>
      <c r="P25" s="167" t="s">
        <v>127</v>
      </c>
      <c r="Q25" s="167"/>
      <c r="R25" s="167"/>
      <c r="S25" s="167"/>
      <c r="T25" s="166" t="s">
        <v>128</v>
      </c>
      <c r="U25" s="166"/>
      <c r="V25" s="166"/>
      <c r="W25" s="166"/>
      <c r="X25" s="237" t="s">
        <v>129</v>
      </c>
      <c r="Y25" s="238"/>
      <c r="Z25" s="238"/>
      <c r="AA25" s="239"/>
      <c r="AB25" s="237" t="s">
        <v>130</v>
      </c>
      <c r="AC25" s="238"/>
      <c r="AD25" s="238"/>
      <c r="AE25" s="239"/>
      <c r="AF25" s="168" t="s">
        <v>129</v>
      </c>
      <c r="AG25" s="169"/>
      <c r="AH25" s="169"/>
      <c r="AI25" s="169"/>
      <c r="AJ25" s="169"/>
      <c r="AK25" s="170"/>
    </row>
    <row r="26" spans="1:38" ht="19.149999999999999" customHeight="1" x14ac:dyDescent="0.15">
      <c r="A26" s="288"/>
      <c r="B26" s="288"/>
      <c r="C26" s="288"/>
      <c r="D26" s="288"/>
      <c r="E26" s="288"/>
      <c r="F26" s="275"/>
      <c r="G26" s="275"/>
      <c r="H26" s="240" t="s">
        <v>149</v>
      </c>
      <c r="I26" s="241"/>
      <c r="J26" s="241"/>
      <c r="K26" s="242"/>
      <c r="L26" s="174" t="s">
        <v>133</v>
      </c>
      <c r="M26" s="174"/>
      <c r="N26" s="174"/>
      <c r="O26" s="174"/>
      <c r="P26" s="173" t="s">
        <v>134</v>
      </c>
      <c r="Q26" s="173"/>
      <c r="R26" s="173"/>
      <c r="S26" s="173"/>
      <c r="T26" s="174" t="s">
        <v>135</v>
      </c>
      <c r="U26" s="174"/>
      <c r="V26" s="174"/>
      <c r="W26" s="174"/>
      <c r="X26" s="240" t="s">
        <v>136</v>
      </c>
      <c r="Y26" s="241"/>
      <c r="Z26" s="241"/>
      <c r="AA26" s="242"/>
      <c r="AB26" s="240" t="s">
        <v>136</v>
      </c>
      <c r="AC26" s="241"/>
      <c r="AD26" s="241"/>
      <c r="AE26" s="242"/>
      <c r="AF26" s="175" t="s">
        <v>132</v>
      </c>
      <c r="AG26" s="176"/>
      <c r="AH26" s="176"/>
      <c r="AI26" s="176"/>
      <c r="AJ26" s="176"/>
      <c r="AK26" s="177"/>
    </row>
    <row r="27" spans="1:38" ht="30" customHeight="1" x14ac:dyDescent="0.15">
      <c r="A27" s="230" t="str">
        <f>A8</f>
        <v>山：40</v>
      </c>
      <c r="B27" s="230"/>
      <c r="C27" s="230"/>
      <c r="D27" s="230"/>
      <c r="E27" s="230"/>
      <c r="F27" s="172" t="s">
        <v>137</v>
      </c>
      <c r="G27" s="172"/>
      <c r="H27" s="234">
        <v>43.83</v>
      </c>
      <c r="I27" s="235"/>
      <c r="J27" s="235"/>
      <c r="K27" s="236"/>
      <c r="L27" s="231">
        <v>22439</v>
      </c>
      <c r="M27" s="231"/>
      <c r="N27" s="231"/>
      <c r="O27" s="231"/>
      <c r="P27" s="232">
        <v>20.9</v>
      </c>
      <c r="Q27" s="232"/>
      <c r="R27" s="232"/>
      <c r="S27" s="232"/>
      <c r="T27" s="231">
        <v>512</v>
      </c>
      <c r="U27" s="231"/>
      <c r="V27" s="231"/>
      <c r="W27" s="231"/>
      <c r="X27" s="282">
        <v>364.18</v>
      </c>
      <c r="Y27" s="283"/>
      <c r="Z27" s="283"/>
      <c r="AA27" s="284"/>
      <c r="AB27" s="285">
        <v>15962</v>
      </c>
      <c r="AC27" s="286"/>
      <c r="AD27" s="286"/>
      <c r="AE27" s="287"/>
      <c r="AF27" s="178">
        <v>365.81</v>
      </c>
      <c r="AG27" s="179"/>
      <c r="AH27" s="179"/>
      <c r="AI27" s="179"/>
      <c r="AJ27" s="179"/>
      <c r="AK27" s="180"/>
    </row>
    <row r="28" spans="1:38" ht="30" customHeight="1" x14ac:dyDescent="0.15">
      <c r="A28" s="230"/>
      <c r="B28" s="230"/>
      <c r="C28" s="230"/>
      <c r="D28" s="230"/>
      <c r="E28" s="230"/>
      <c r="F28" s="171" t="s">
        <v>138</v>
      </c>
      <c r="G28" s="171"/>
      <c r="H28" s="181">
        <v>12.43</v>
      </c>
      <c r="I28" s="182"/>
      <c r="J28" s="182"/>
      <c r="K28" s="183"/>
      <c r="L28" s="209">
        <v>8985</v>
      </c>
      <c r="M28" s="209"/>
      <c r="N28" s="209"/>
      <c r="O28" s="209"/>
      <c r="P28" s="210">
        <v>18.7</v>
      </c>
      <c r="Q28" s="210"/>
      <c r="R28" s="210"/>
      <c r="S28" s="210"/>
      <c r="T28" s="209">
        <v>723</v>
      </c>
      <c r="U28" s="209"/>
      <c r="V28" s="209"/>
      <c r="W28" s="209"/>
      <c r="X28" s="211">
        <v>371.57</v>
      </c>
      <c r="Y28" s="212"/>
      <c r="Z28" s="212"/>
      <c r="AA28" s="213"/>
      <c r="AB28" s="270">
        <v>4618.6000000000004</v>
      </c>
      <c r="AC28" s="271"/>
      <c r="AD28" s="271"/>
      <c r="AE28" s="272"/>
      <c r="AF28" s="181"/>
      <c r="AG28" s="182"/>
      <c r="AH28" s="182"/>
      <c r="AI28" s="182"/>
      <c r="AJ28" s="182"/>
      <c r="AK28" s="183"/>
    </row>
    <row r="29" spans="1:38" ht="30" customHeight="1" x14ac:dyDescent="0.15">
      <c r="A29" s="274" t="str">
        <f>A12</f>
        <v>一：
101/102/103
104/105</v>
      </c>
      <c r="B29" s="274"/>
      <c r="C29" s="274"/>
      <c r="D29" s="274"/>
      <c r="E29" s="274"/>
      <c r="F29" s="172" t="s">
        <v>137</v>
      </c>
      <c r="G29" s="172"/>
      <c r="H29" s="234">
        <v>63.83</v>
      </c>
      <c r="I29" s="235"/>
      <c r="J29" s="235"/>
      <c r="K29" s="236"/>
      <c r="L29" s="231">
        <v>55415</v>
      </c>
      <c r="M29" s="231"/>
      <c r="N29" s="231"/>
      <c r="O29" s="231"/>
      <c r="P29" s="232">
        <v>19.2</v>
      </c>
      <c r="Q29" s="232"/>
      <c r="R29" s="232"/>
      <c r="S29" s="232"/>
      <c r="T29" s="231">
        <v>868</v>
      </c>
      <c r="U29" s="231"/>
      <c r="V29" s="231"/>
      <c r="W29" s="231"/>
      <c r="X29" s="282">
        <v>410.38</v>
      </c>
      <c r="Y29" s="283"/>
      <c r="Z29" s="283"/>
      <c r="AA29" s="284"/>
      <c r="AB29" s="285">
        <v>26194.6</v>
      </c>
      <c r="AC29" s="286"/>
      <c r="AD29" s="286"/>
      <c r="AE29" s="287"/>
      <c r="AF29" s="178">
        <v>407.16</v>
      </c>
      <c r="AG29" s="179"/>
      <c r="AH29" s="179"/>
      <c r="AI29" s="179"/>
      <c r="AJ29" s="179"/>
      <c r="AK29" s="180"/>
    </row>
    <row r="30" spans="1:38" ht="30" customHeight="1" x14ac:dyDescent="0.15">
      <c r="A30" s="274"/>
      <c r="B30" s="274"/>
      <c r="C30" s="274"/>
      <c r="D30" s="274"/>
      <c r="E30" s="274"/>
      <c r="F30" s="171" t="s">
        <v>138</v>
      </c>
      <c r="G30" s="171"/>
      <c r="H30" s="181">
        <v>56.11</v>
      </c>
      <c r="I30" s="182"/>
      <c r="J30" s="182"/>
      <c r="K30" s="183"/>
      <c r="L30" s="209">
        <v>54605</v>
      </c>
      <c r="M30" s="209"/>
      <c r="N30" s="209"/>
      <c r="O30" s="209"/>
      <c r="P30" s="210">
        <v>18.2</v>
      </c>
      <c r="Q30" s="210"/>
      <c r="R30" s="210"/>
      <c r="S30" s="210"/>
      <c r="T30" s="209">
        <v>973</v>
      </c>
      <c r="U30" s="209"/>
      <c r="V30" s="209"/>
      <c r="W30" s="209"/>
      <c r="X30" s="211">
        <v>403.49</v>
      </c>
      <c r="Y30" s="212"/>
      <c r="Z30" s="212"/>
      <c r="AA30" s="213"/>
      <c r="AB30" s="270">
        <v>22639.8</v>
      </c>
      <c r="AC30" s="271"/>
      <c r="AD30" s="271"/>
      <c r="AE30" s="272"/>
      <c r="AF30" s="181"/>
      <c r="AG30" s="182"/>
      <c r="AH30" s="182"/>
      <c r="AI30" s="182"/>
      <c r="AJ30" s="182"/>
      <c r="AK30" s="183"/>
    </row>
    <row r="31" spans="1:38" ht="30" customHeight="1" x14ac:dyDescent="0.15">
      <c r="A31" s="230" t="str">
        <f>A16</f>
        <v>波：75</v>
      </c>
      <c r="B31" s="230"/>
      <c r="C31" s="230"/>
      <c r="D31" s="230"/>
      <c r="E31" s="230"/>
      <c r="F31" s="172" t="s">
        <v>137</v>
      </c>
      <c r="G31" s="172"/>
      <c r="H31" s="234">
        <v>12.11</v>
      </c>
      <c r="I31" s="235"/>
      <c r="J31" s="235"/>
      <c r="K31" s="236"/>
      <c r="L31" s="231">
        <v>6624</v>
      </c>
      <c r="M31" s="231"/>
      <c r="N31" s="231"/>
      <c r="O31" s="231"/>
      <c r="P31" s="232">
        <v>24.3</v>
      </c>
      <c r="Q31" s="232"/>
      <c r="R31" s="232"/>
      <c r="S31" s="232"/>
      <c r="T31" s="231">
        <v>547</v>
      </c>
      <c r="U31" s="231"/>
      <c r="V31" s="231"/>
      <c r="W31" s="231"/>
      <c r="X31" s="282">
        <v>529.91999999999996</v>
      </c>
      <c r="Y31" s="283"/>
      <c r="Z31" s="283"/>
      <c r="AA31" s="284"/>
      <c r="AB31" s="285">
        <v>6417.3</v>
      </c>
      <c r="AC31" s="286"/>
      <c r="AD31" s="286"/>
      <c r="AE31" s="287"/>
      <c r="AF31" s="178">
        <v>515.30999999999995</v>
      </c>
      <c r="AG31" s="179"/>
      <c r="AH31" s="179"/>
      <c r="AI31" s="179"/>
      <c r="AJ31" s="179"/>
      <c r="AK31" s="180"/>
    </row>
    <row r="32" spans="1:38" ht="30" customHeight="1" x14ac:dyDescent="0.15">
      <c r="A32" s="230"/>
      <c r="B32" s="230"/>
      <c r="C32" s="230"/>
      <c r="D32" s="230"/>
      <c r="E32" s="230"/>
      <c r="F32" s="171" t="s">
        <v>138</v>
      </c>
      <c r="G32" s="171"/>
      <c r="H32" s="181">
        <v>2.5299999999999998</v>
      </c>
      <c r="I32" s="182"/>
      <c r="J32" s="182"/>
      <c r="K32" s="183"/>
      <c r="L32" s="209">
        <v>1754</v>
      </c>
      <c r="M32" s="209"/>
      <c r="N32" s="209"/>
      <c r="O32" s="209"/>
      <c r="P32" s="210">
        <v>20.6</v>
      </c>
      <c r="Q32" s="210"/>
      <c r="R32" s="210"/>
      <c r="S32" s="210"/>
      <c r="T32" s="209">
        <v>693</v>
      </c>
      <c r="U32" s="209"/>
      <c r="V32" s="209"/>
      <c r="W32" s="209"/>
      <c r="X32" s="211">
        <v>445.35</v>
      </c>
      <c r="Y32" s="212"/>
      <c r="Z32" s="212"/>
      <c r="AA32" s="213"/>
      <c r="AB32" s="270">
        <v>1126.7</v>
      </c>
      <c r="AC32" s="271"/>
      <c r="AD32" s="271"/>
      <c r="AE32" s="272"/>
      <c r="AF32" s="181"/>
      <c r="AG32" s="182"/>
      <c r="AH32" s="182"/>
      <c r="AI32" s="182"/>
      <c r="AJ32" s="182"/>
      <c r="AK32" s="183"/>
    </row>
    <row r="33" spans="1:38" ht="16.5" customHeight="1" x14ac:dyDescent="0.15">
      <c r="A33" s="80"/>
      <c r="B33" s="80"/>
      <c r="C33" s="80"/>
      <c r="D33" s="80"/>
      <c r="E33" s="80"/>
      <c r="F33" s="97"/>
      <c r="G33" s="97"/>
      <c r="H33" s="97"/>
      <c r="I33" s="97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29"/>
      <c r="U33" s="99"/>
      <c r="V33" s="99"/>
      <c r="W33" s="99"/>
      <c r="X33" s="99"/>
      <c r="Y33" s="99"/>
      <c r="Z33" s="100"/>
      <c r="AA33" s="100"/>
      <c r="AB33" s="100"/>
      <c r="AC33" s="100"/>
      <c r="AD33" s="101"/>
      <c r="AE33" s="101"/>
      <c r="AF33" s="101"/>
      <c r="AG33" s="101"/>
    </row>
    <row r="34" spans="1:38" ht="16.5" customHeight="1" x14ac:dyDescent="0.15">
      <c r="A34" s="80"/>
      <c r="B34" s="80"/>
      <c r="C34" s="80"/>
      <c r="D34" s="80"/>
      <c r="E34" s="80"/>
      <c r="F34" s="97"/>
      <c r="G34" s="97"/>
      <c r="H34" s="97"/>
      <c r="I34" s="97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129"/>
      <c r="U34" s="99"/>
      <c r="V34" s="99"/>
      <c r="W34" s="99"/>
      <c r="X34" s="99"/>
      <c r="Y34" s="99"/>
      <c r="Z34" s="100"/>
      <c r="AA34" s="100"/>
      <c r="AB34" s="100"/>
      <c r="AC34" s="100"/>
      <c r="AD34" s="101"/>
      <c r="AE34" s="101"/>
      <c r="AF34" s="101"/>
      <c r="AG34" s="101"/>
    </row>
    <row r="35" spans="1:38" ht="16.5" customHeight="1" x14ac:dyDescent="0.15">
      <c r="A35" s="80"/>
      <c r="B35" s="80"/>
      <c r="C35" s="80"/>
      <c r="D35" s="80"/>
      <c r="E35" s="80"/>
      <c r="F35" s="97"/>
      <c r="G35" s="97"/>
      <c r="H35" s="97"/>
      <c r="I35" s="97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129"/>
      <c r="U35" s="99"/>
      <c r="V35" s="99"/>
      <c r="W35" s="99"/>
      <c r="X35" s="99"/>
      <c r="Y35" s="99"/>
      <c r="Z35" s="100"/>
      <c r="AA35" s="100"/>
      <c r="AB35" s="100"/>
      <c r="AC35" s="100"/>
      <c r="AD35" s="101"/>
      <c r="AE35" s="101"/>
      <c r="AF35" s="101"/>
      <c r="AG35" s="101"/>
    </row>
    <row r="36" spans="1:38" ht="16.5" customHeight="1" x14ac:dyDescent="0.15">
      <c r="A36" s="80"/>
      <c r="B36" s="80"/>
      <c r="C36" s="80"/>
      <c r="D36" s="80"/>
      <c r="E36" s="80"/>
      <c r="F36" s="97"/>
      <c r="G36" s="97"/>
      <c r="H36" s="97"/>
      <c r="I36" s="97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102"/>
      <c r="Z36" s="100"/>
      <c r="AA36" s="100"/>
      <c r="AB36" s="100"/>
      <c r="AC36" s="100"/>
      <c r="AD36" s="101"/>
      <c r="AE36" s="101"/>
      <c r="AF36" s="101"/>
      <c r="AG36" s="101"/>
    </row>
    <row r="37" spans="1:38" ht="19.149999999999999" customHeight="1" x14ac:dyDescent="0.15">
      <c r="A37" s="66"/>
      <c r="B37" s="66"/>
      <c r="C37" s="66"/>
      <c r="D37" s="66"/>
      <c r="E37" s="66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Z37" s="100"/>
      <c r="AA37" s="100"/>
      <c r="AB37" s="100"/>
      <c r="AC37" s="100"/>
      <c r="AD37" s="101"/>
      <c r="AE37" s="101"/>
      <c r="AF37" s="101"/>
      <c r="AG37" s="101"/>
    </row>
    <row r="38" spans="1:38" ht="17.45" customHeight="1" x14ac:dyDescent="0.15">
      <c r="A38" s="95" t="s">
        <v>141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6"/>
      <c r="AI38" s="96"/>
      <c r="AJ38" s="96"/>
      <c r="AK38" s="96"/>
      <c r="AL38" s="96"/>
    </row>
    <row r="39" spans="1:38" ht="17.25" customHeight="1" x14ac:dyDescent="0.15"/>
    <row r="40" spans="1:38" ht="17.25" customHeight="1" x14ac:dyDescent="0.15">
      <c r="B40" s="104" t="s">
        <v>185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6"/>
    </row>
    <row r="41" spans="1:38" ht="17.25" customHeight="1" x14ac:dyDescent="0.15">
      <c r="B41" s="121"/>
      <c r="C41" s="102"/>
      <c r="D41" s="102"/>
      <c r="E41" s="102"/>
      <c r="F41" s="102" t="s">
        <v>186</v>
      </c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7"/>
    </row>
    <row r="42" spans="1:38" ht="17.25" customHeight="1" x14ac:dyDescent="0.15">
      <c r="B42" s="276" t="s">
        <v>188</v>
      </c>
      <c r="C42" s="277"/>
      <c r="D42" s="277"/>
      <c r="E42" s="278"/>
      <c r="F42" s="146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107"/>
    </row>
    <row r="43" spans="1:38" ht="17.25" customHeight="1" x14ac:dyDescent="0.15">
      <c r="B43" s="121"/>
      <c r="C43" s="102"/>
      <c r="D43" s="102"/>
      <c r="E43" s="102"/>
      <c r="F43" s="149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1"/>
      <c r="AK43" s="107"/>
    </row>
    <row r="44" spans="1:38" ht="17.25" customHeight="1" x14ac:dyDescent="0.15">
      <c r="B44" s="121"/>
      <c r="C44" s="102"/>
      <c r="D44" s="102"/>
      <c r="E44" s="102"/>
      <c r="F44" s="152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107"/>
    </row>
    <row r="45" spans="1:38" ht="17.25" customHeight="1" x14ac:dyDescent="0.15">
      <c r="B45" s="276" t="s">
        <v>189</v>
      </c>
      <c r="C45" s="277"/>
      <c r="D45" s="277"/>
      <c r="E45" s="278"/>
      <c r="F45" s="146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8"/>
      <c r="AK45" s="107"/>
    </row>
    <row r="46" spans="1:38" ht="17.25" customHeight="1" x14ac:dyDescent="0.15">
      <c r="B46" s="121"/>
      <c r="C46" s="102"/>
      <c r="D46" s="102"/>
      <c r="E46" s="102"/>
      <c r="F46" s="149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1"/>
      <c r="AK46" s="107"/>
    </row>
    <row r="47" spans="1:38" ht="17.25" customHeight="1" x14ac:dyDescent="0.15">
      <c r="B47" s="110"/>
      <c r="C47" s="103"/>
      <c r="D47" s="103"/>
      <c r="E47" s="103"/>
      <c r="F47" s="152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4"/>
      <c r="AK47" s="107"/>
    </row>
    <row r="48" spans="1:38" ht="17.25" customHeight="1" x14ac:dyDescent="0.15">
      <c r="B48" s="279" t="s">
        <v>190</v>
      </c>
      <c r="C48" s="280"/>
      <c r="D48" s="280"/>
      <c r="E48" s="281"/>
      <c r="F48" s="146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8"/>
      <c r="AK48" s="107"/>
    </row>
    <row r="49" spans="1:37" ht="17.25" customHeight="1" x14ac:dyDescent="0.15">
      <c r="B49" s="110"/>
      <c r="C49" s="103"/>
      <c r="D49" s="103"/>
      <c r="E49" s="103"/>
      <c r="F49" s="149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1"/>
      <c r="AK49" s="107"/>
    </row>
    <row r="50" spans="1:37" ht="17.25" customHeight="1" x14ac:dyDescent="0.15">
      <c r="B50" s="110"/>
      <c r="C50" s="103"/>
      <c r="D50" s="103"/>
      <c r="E50" s="103"/>
      <c r="F50" s="152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4"/>
      <c r="AK50" s="107"/>
    </row>
    <row r="51" spans="1:37" ht="17.25" customHeight="1" x14ac:dyDescent="0.15">
      <c r="B51" s="121"/>
      <c r="C51" s="102"/>
      <c r="D51" s="102"/>
      <c r="E51" s="102"/>
      <c r="F51" s="122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02"/>
      <c r="AH51" s="102"/>
      <c r="AI51" s="102"/>
      <c r="AJ51" s="102"/>
      <c r="AK51" s="107"/>
    </row>
    <row r="52" spans="1:37" ht="17.25" customHeight="1" x14ac:dyDescent="0.15">
      <c r="B52" s="121" t="s">
        <v>112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7"/>
    </row>
    <row r="53" spans="1:37" ht="17.25" customHeight="1" x14ac:dyDescent="0.15">
      <c r="B53" s="121"/>
      <c r="C53" s="102"/>
      <c r="D53" s="102"/>
      <c r="E53" s="102"/>
      <c r="F53" s="102" t="s">
        <v>187</v>
      </c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7"/>
    </row>
    <row r="54" spans="1:37" ht="17.25" customHeight="1" x14ac:dyDescent="0.15">
      <c r="B54" s="121"/>
      <c r="C54" s="102"/>
      <c r="D54" s="102"/>
      <c r="E54" s="102"/>
      <c r="F54" s="146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8"/>
      <c r="AK54" s="107"/>
    </row>
    <row r="55" spans="1:37" ht="17.25" customHeight="1" x14ac:dyDescent="0.15">
      <c r="B55" s="121"/>
      <c r="C55" s="102"/>
      <c r="D55" s="102"/>
      <c r="E55" s="102"/>
      <c r="F55" s="149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1"/>
      <c r="AK55" s="107"/>
    </row>
    <row r="56" spans="1:37" ht="17.25" customHeight="1" x14ac:dyDescent="0.15">
      <c r="B56" s="121"/>
      <c r="C56" s="102"/>
      <c r="D56" s="102"/>
      <c r="E56" s="102"/>
      <c r="F56" s="149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1"/>
      <c r="AK56" s="107"/>
    </row>
    <row r="57" spans="1:37" ht="17.25" customHeight="1" x14ac:dyDescent="0.15">
      <c r="B57" s="121"/>
      <c r="C57" s="102"/>
      <c r="D57" s="102"/>
      <c r="E57" s="102"/>
      <c r="F57" s="152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4"/>
      <c r="AK57" s="107"/>
    </row>
    <row r="58" spans="1:37" ht="17.25" customHeight="1" x14ac:dyDescent="0.15">
      <c r="B58" s="121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7"/>
    </row>
    <row r="59" spans="1:37" ht="17.25" customHeight="1" x14ac:dyDescent="0.15">
      <c r="A59" s="108"/>
      <c r="B59" s="121" t="s">
        <v>113</v>
      </c>
      <c r="C59" s="102"/>
      <c r="D59" s="102"/>
      <c r="E59" s="102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02"/>
      <c r="AI59" s="102"/>
      <c r="AJ59" s="102"/>
      <c r="AK59" s="107"/>
    </row>
    <row r="60" spans="1:37" ht="17.25" customHeight="1" x14ac:dyDescent="0.15">
      <c r="B60" s="121"/>
      <c r="C60" s="102"/>
      <c r="D60" s="102"/>
      <c r="E60" s="102"/>
      <c r="F60" s="102" t="s">
        <v>114</v>
      </c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7"/>
    </row>
    <row r="61" spans="1:37" ht="17.25" customHeight="1" x14ac:dyDescent="0.15">
      <c r="B61" s="124"/>
      <c r="C61" s="109"/>
      <c r="D61" s="109"/>
      <c r="E61" s="109"/>
      <c r="F61" s="155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7"/>
      <c r="AK61" s="107"/>
    </row>
    <row r="62" spans="1:37" ht="17.25" customHeight="1" x14ac:dyDescent="0.15">
      <c r="B62" s="124"/>
      <c r="C62" s="109"/>
      <c r="D62" s="109"/>
      <c r="E62" s="109"/>
      <c r="F62" s="158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60"/>
      <c r="AK62" s="107"/>
    </row>
    <row r="63" spans="1:37" ht="17.25" customHeight="1" x14ac:dyDescent="0.15">
      <c r="B63" s="124"/>
      <c r="C63" s="109"/>
      <c r="D63" s="109"/>
      <c r="E63" s="109"/>
      <c r="F63" s="158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60"/>
      <c r="AK63" s="107"/>
    </row>
    <row r="64" spans="1:37" ht="17.25" customHeight="1" x14ac:dyDescent="0.15">
      <c r="B64" s="124"/>
      <c r="C64" s="109"/>
      <c r="D64" s="109"/>
      <c r="E64" s="109"/>
      <c r="F64" s="161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3"/>
      <c r="AK64" s="107"/>
    </row>
    <row r="65" spans="2:37" ht="17.25" customHeight="1" x14ac:dyDescent="0.15">
      <c r="B65" s="124"/>
      <c r="C65" s="109"/>
      <c r="D65" s="109"/>
      <c r="E65" s="109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09"/>
      <c r="AH65" s="102"/>
      <c r="AI65" s="102"/>
      <c r="AJ65" s="102"/>
      <c r="AK65" s="107"/>
    </row>
    <row r="66" spans="2:37" ht="17.25" customHeight="1" x14ac:dyDescent="0.15">
      <c r="B66" s="124" t="s">
        <v>115</v>
      </c>
      <c r="C66" s="109"/>
      <c r="D66" s="109"/>
      <c r="E66" s="109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09"/>
      <c r="AH66" s="102"/>
      <c r="AI66" s="102"/>
      <c r="AJ66" s="102"/>
      <c r="AK66" s="107"/>
    </row>
    <row r="67" spans="2:37" ht="17.25" customHeight="1" x14ac:dyDescent="0.15">
      <c r="B67" s="124"/>
      <c r="C67" s="109"/>
      <c r="D67" s="109"/>
      <c r="E67" s="109"/>
      <c r="F67" s="109" t="s">
        <v>116</v>
      </c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09"/>
      <c r="AH67" s="102"/>
      <c r="AI67" s="102"/>
      <c r="AJ67" s="102"/>
      <c r="AK67" s="107"/>
    </row>
    <row r="68" spans="2:37" ht="17.25" customHeight="1" x14ac:dyDescent="0.15">
      <c r="B68" s="124"/>
      <c r="C68" s="109"/>
      <c r="D68" s="109"/>
      <c r="E68" s="109"/>
      <c r="F68" s="155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7"/>
      <c r="AK68" s="107"/>
    </row>
    <row r="69" spans="2:37" ht="17.25" customHeight="1" x14ac:dyDescent="0.15">
      <c r="B69" s="124"/>
      <c r="C69" s="109"/>
      <c r="D69" s="109"/>
      <c r="E69" s="109"/>
      <c r="F69" s="158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60"/>
      <c r="AK69" s="107"/>
    </row>
    <row r="70" spans="2:37" ht="17.25" customHeight="1" x14ac:dyDescent="0.15">
      <c r="B70" s="124"/>
      <c r="C70" s="109"/>
      <c r="D70" s="109"/>
      <c r="E70" s="109"/>
      <c r="F70" s="158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60"/>
      <c r="AK70" s="107"/>
    </row>
    <row r="71" spans="2:37" ht="17.25" customHeight="1" x14ac:dyDescent="0.15">
      <c r="B71" s="124"/>
      <c r="C71" s="109"/>
      <c r="D71" s="109"/>
      <c r="E71" s="109"/>
      <c r="F71" s="161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3"/>
      <c r="AK71" s="107"/>
    </row>
    <row r="72" spans="2:37" ht="17.25" customHeight="1" x14ac:dyDescent="0.15">
      <c r="B72" s="124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2"/>
      <c r="AI72" s="102"/>
      <c r="AJ72" s="102"/>
      <c r="AK72" s="107"/>
    </row>
    <row r="73" spans="2:37" ht="17.25" customHeight="1" x14ac:dyDescent="0.15">
      <c r="B73" s="121" t="s">
        <v>117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19"/>
      <c r="AG73" s="119"/>
      <c r="AH73" s="119"/>
      <c r="AI73" s="119"/>
      <c r="AJ73" s="102"/>
      <c r="AK73" s="107"/>
    </row>
    <row r="74" spans="2:37" ht="17.25" customHeight="1" x14ac:dyDescent="0.15">
      <c r="B74" s="121"/>
      <c r="C74" s="102"/>
      <c r="D74" s="102"/>
      <c r="E74" s="102"/>
      <c r="F74" s="102" t="s">
        <v>118</v>
      </c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7"/>
    </row>
    <row r="75" spans="2:37" ht="17.25" customHeight="1" x14ac:dyDescent="0.15">
      <c r="B75" s="121"/>
      <c r="C75" s="102"/>
      <c r="D75" s="102"/>
      <c r="E75" s="102"/>
      <c r="F75" s="146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8"/>
      <c r="AK75" s="107"/>
    </row>
    <row r="76" spans="2:37" ht="17.25" customHeight="1" x14ac:dyDescent="0.15">
      <c r="B76" s="121"/>
      <c r="C76" s="102"/>
      <c r="D76" s="102"/>
      <c r="E76" s="102"/>
      <c r="F76" s="149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1"/>
      <c r="AK76" s="107"/>
    </row>
    <row r="77" spans="2:37" ht="17.25" customHeight="1" x14ac:dyDescent="0.15">
      <c r="B77" s="121"/>
      <c r="C77" s="102"/>
      <c r="D77" s="102"/>
      <c r="E77" s="102"/>
      <c r="F77" s="149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1"/>
      <c r="AK77" s="107"/>
    </row>
    <row r="78" spans="2:37" ht="17.25" customHeight="1" x14ac:dyDescent="0.15">
      <c r="B78" s="121"/>
      <c r="C78" s="102"/>
      <c r="D78" s="102"/>
      <c r="E78" s="102"/>
      <c r="F78" s="152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4"/>
      <c r="AK78" s="107"/>
    </row>
    <row r="79" spans="2:37" ht="17.25" customHeight="1" x14ac:dyDescent="0.15">
      <c r="B79" s="126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7"/>
    </row>
    <row r="80" spans="2:37" ht="17.25" customHeight="1" x14ac:dyDescent="0.15"/>
  </sheetData>
  <sheetProtection password="C7F5" sheet="1" selectLockedCells="1"/>
  <mergeCells count="154">
    <mergeCell ref="B42:E42"/>
    <mergeCell ref="B45:E45"/>
    <mergeCell ref="B48:E48"/>
    <mergeCell ref="T31:W31"/>
    <mergeCell ref="X31:AA31"/>
    <mergeCell ref="AB31:AE31"/>
    <mergeCell ref="AB32:AE32"/>
    <mergeCell ref="A25:E26"/>
    <mergeCell ref="H30:K30"/>
    <mergeCell ref="L30:O30"/>
    <mergeCell ref="P30:S30"/>
    <mergeCell ref="X25:AA25"/>
    <mergeCell ref="X26:AA26"/>
    <mergeCell ref="X28:AA28"/>
    <mergeCell ref="X27:AA27"/>
    <mergeCell ref="AB28:AE28"/>
    <mergeCell ref="AB27:AE27"/>
    <mergeCell ref="AB26:AE26"/>
    <mergeCell ref="AB25:AE25"/>
    <mergeCell ref="T29:W29"/>
    <mergeCell ref="X29:AA29"/>
    <mergeCell ref="AB29:AE29"/>
    <mergeCell ref="T30:W30"/>
    <mergeCell ref="X30:AA30"/>
    <mergeCell ref="AB30:AE30"/>
    <mergeCell ref="H29:K29"/>
    <mergeCell ref="L29:O29"/>
    <mergeCell ref="P29:S29"/>
    <mergeCell ref="X20:AB20"/>
    <mergeCell ref="A31:E32"/>
    <mergeCell ref="A29:E30"/>
    <mergeCell ref="F29:G29"/>
    <mergeCell ref="F25:G26"/>
    <mergeCell ref="H31:K31"/>
    <mergeCell ref="L31:O31"/>
    <mergeCell ref="P31:S31"/>
    <mergeCell ref="F30:G30"/>
    <mergeCell ref="J7:M7"/>
    <mergeCell ref="N5:U5"/>
    <mergeCell ref="A20:E20"/>
    <mergeCell ref="F7:I7"/>
    <mergeCell ref="A7:E7"/>
    <mergeCell ref="R7:U7"/>
    <mergeCell ref="R6:U6"/>
    <mergeCell ref="R20:U20"/>
    <mergeCell ref="N20:Q20"/>
    <mergeCell ref="N7:Q7"/>
    <mergeCell ref="F20:I20"/>
    <mergeCell ref="A14:W14"/>
    <mergeCell ref="A18:W18"/>
    <mergeCell ref="N6:Q6"/>
    <mergeCell ref="F12:I13"/>
    <mergeCell ref="J12:M13"/>
    <mergeCell ref="N12:Q13"/>
    <mergeCell ref="R12:U13"/>
    <mergeCell ref="V12:W12"/>
    <mergeCell ref="X8:AB8"/>
    <mergeCell ref="X7:AB7"/>
    <mergeCell ref="X5:AB6"/>
    <mergeCell ref="A1:K1"/>
    <mergeCell ref="A27:E28"/>
    <mergeCell ref="T28:W28"/>
    <mergeCell ref="T27:W27"/>
    <mergeCell ref="P28:S28"/>
    <mergeCell ref="P27:S27"/>
    <mergeCell ref="L28:O28"/>
    <mergeCell ref="L27:O27"/>
    <mergeCell ref="L26:O26"/>
    <mergeCell ref="J20:M20"/>
    <mergeCell ref="H28:K28"/>
    <mergeCell ref="H27:K27"/>
    <mergeCell ref="J5:M6"/>
    <mergeCell ref="F5:I6"/>
    <mergeCell ref="H25:K25"/>
    <mergeCell ref="H26:K26"/>
    <mergeCell ref="A8:E9"/>
    <mergeCell ref="A10:W10"/>
    <mergeCell ref="A11:AL11"/>
    <mergeCell ref="A12:E13"/>
    <mergeCell ref="A5:E6"/>
    <mergeCell ref="AF31:AK32"/>
    <mergeCell ref="F32:G32"/>
    <mergeCell ref="H32:K32"/>
    <mergeCell ref="L32:O32"/>
    <mergeCell ref="P32:S32"/>
    <mergeCell ref="T32:W32"/>
    <mergeCell ref="X32:AA32"/>
    <mergeCell ref="V5:W7"/>
    <mergeCell ref="V8:W8"/>
    <mergeCell ref="V9:W9"/>
    <mergeCell ref="F8:I9"/>
    <mergeCell ref="J8:M9"/>
    <mergeCell ref="N8:Q9"/>
    <mergeCell ref="R8:U9"/>
    <mergeCell ref="AH9:AL9"/>
    <mergeCell ref="X9:AB9"/>
    <mergeCell ref="AH5:AL6"/>
    <mergeCell ref="AH7:AL7"/>
    <mergeCell ref="AH8:AL8"/>
    <mergeCell ref="AC8:AG8"/>
    <mergeCell ref="AC7:AG7"/>
    <mergeCell ref="AC5:AG6"/>
    <mergeCell ref="X10:AB10"/>
    <mergeCell ref="AC9:AG9"/>
    <mergeCell ref="X12:AB12"/>
    <mergeCell ref="AC12:AG12"/>
    <mergeCell ref="AH12:AL12"/>
    <mergeCell ref="V13:W13"/>
    <mergeCell ref="X13:AB13"/>
    <mergeCell ref="AC13:AG13"/>
    <mergeCell ref="AH13:AL13"/>
    <mergeCell ref="AH10:AL10"/>
    <mergeCell ref="AC10:AG10"/>
    <mergeCell ref="X14:AB14"/>
    <mergeCell ref="AC14:AG14"/>
    <mergeCell ref="AH14:AL14"/>
    <mergeCell ref="A15:AL15"/>
    <mergeCell ref="A16:E17"/>
    <mergeCell ref="F16:I17"/>
    <mergeCell ref="J16:M17"/>
    <mergeCell ref="N16:Q17"/>
    <mergeCell ref="R16:U17"/>
    <mergeCell ref="V16:W16"/>
    <mergeCell ref="V17:W17"/>
    <mergeCell ref="X17:AB17"/>
    <mergeCell ref="AC17:AG17"/>
    <mergeCell ref="AH17:AL17"/>
    <mergeCell ref="AH16:AL16"/>
    <mergeCell ref="AC16:AG16"/>
    <mergeCell ref="X16:AB16"/>
    <mergeCell ref="X18:AB18"/>
    <mergeCell ref="AC18:AG18"/>
    <mergeCell ref="AH18:AL18"/>
    <mergeCell ref="F75:AJ78"/>
    <mergeCell ref="F68:AJ71"/>
    <mergeCell ref="F61:AJ64"/>
    <mergeCell ref="F54:AJ57"/>
    <mergeCell ref="F48:AJ50"/>
    <mergeCell ref="F45:AJ47"/>
    <mergeCell ref="F42:AJ44"/>
    <mergeCell ref="AC20:AG20"/>
    <mergeCell ref="AH20:AL20"/>
    <mergeCell ref="L25:O25"/>
    <mergeCell ref="P25:S25"/>
    <mergeCell ref="T25:W25"/>
    <mergeCell ref="AF25:AK25"/>
    <mergeCell ref="F28:G28"/>
    <mergeCell ref="F27:G27"/>
    <mergeCell ref="P26:S26"/>
    <mergeCell ref="T26:W26"/>
    <mergeCell ref="AF26:AK26"/>
    <mergeCell ref="AF27:AK28"/>
    <mergeCell ref="AF29:AK30"/>
    <mergeCell ref="F31:G31"/>
  </mergeCells>
  <phoneticPr fontId="3"/>
  <printOptions horizontalCentered="1" verticalCentered="1"/>
  <pageMargins left="0.59055118110236227" right="0.19685039370078741" top="0.78740157480314965" bottom="0.39370078740157483" header="0.31496062992125984" footer="0.31496062992125984"/>
  <pageSetup paperSize="9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72"/>
  <sheetViews>
    <sheetView view="pageBreakPreview" zoomScaleNormal="100" zoomScaleSheetLayoutView="100" workbookViewId="0">
      <selection activeCell="T5" sqref="T5:W5"/>
    </sheetView>
  </sheetViews>
  <sheetFormatPr defaultColWidth="3.75" defaultRowHeight="21" customHeight="1" x14ac:dyDescent="0.15"/>
  <cols>
    <col min="1" max="3" width="3.75" style="3" customWidth="1"/>
    <col min="4" max="4" width="4.875" style="3" customWidth="1"/>
    <col min="5" max="25" width="3.75" style="3" customWidth="1"/>
    <col min="26" max="26" width="3.125" style="3" customWidth="1"/>
    <col min="27" max="27" width="24.75" style="3" hidden="1" customWidth="1"/>
    <col min="28" max="28" width="10.5" style="3" hidden="1" customWidth="1"/>
    <col min="29" max="29" width="1.875" style="3" hidden="1" customWidth="1"/>
    <col min="30" max="32" width="9.75" style="3" hidden="1" customWidth="1"/>
    <col min="33" max="39" width="9.75" style="3" customWidth="1"/>
    <col min="40" max="91" width="3.75" style="3" customWidth="1"/>
    <col min="92" max="16384" width="3.75" style="64"/>
  </cols>
  <sheetData>
    <row r="1" spans="1:33" ht="21" customHeight="1" x14ac:dyDescent="0.15">
      <c r="A1" s="434" t="s">
        <v>194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AG1" s="111" t="s">
        <v>196</v>
      </c>
    </row>
    <row r="2" spans="1:33" ht="18.75" customHeight="1" x14ac:dyDescent="0.15">
      <c r="A2" s="50"/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T2" s="65"/>
      <c r="X2" s="48"/>
      <c r="Y2" s="65"/>
    </row>
    <row r="3" spans="1:33" ht="18.75" customHeight="1" x14ac:dyDescent="0.15">
      <c r="A3" s="5" t="s">
        <v>145</v>
      </c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T3" s="65"/>
      <c r="X3" s="48"/>
      <c r="Y3" s="65"/>
    </row>
    <row r="4" spans="1:33" s="3" customFormat="1" ht="18.75" customHeight="1" thickBot="1" x14ac:dyDescent="0.2">
      <c r="A4" s="303" t="s">
        <v>41</v>
      </c>
      <c r="B4" s="303"/>
      <c r="C4" s="303"/>
      <c r="D4" s="303"/>
      <c r="E4" s="303"/>
      <c r="F4" s="303"/>
      <c r="G4" s="303"/>
      <c r="H4" s="303" t="s">
        <v>42</v>
      </c>
      <c r="I4" s="303"/>
      <c r="J4" s="303"/>
      <c r="K4" s="303"/>
      <c r="L4" s="303"/>
      <c r="M4" s="303"/>
      <c r="N4" s="303" t="s">
        <v>43</v>
      </c>
      <c r="O4" s="303"/>
      <c r="P4" s="303"/>
      <c r="Q4" s="303"/>
      <c r="R4" s="303"/>
      <c r="S4" s="303"/>
      <c r="T4" s="435" t="s">
        <v>44</v>
      </c>
      <c r="U4" s="435"/>
      <c r="V4" s="435"/>
      <c r="W4" s="435"/>
      <c r="X4" s="303"/>
      <c r="Y4" s="303"/>
    </row>
    <row r="5" spans="1:33" s="3" customFormat="1" ht="26.25" customHeight="1" thickBot="1" x14ac:dyDescent="0.2">
      <c r="A5" s="410">
        <f>施業提案書!X8</f>
        <v>0</v>
      </c>
      <c r="B5" s="410"/>
      <c r="C5" s="410"/>
      <c r="D5" s="410"/>
      <c r="E5" s="411"/>
      <c r="F5" s="412" t="s">
        <v>45</v>
      </c>
      <c r="G5" s="413"/>
      <c r="H5" s="414" t="s">
        <v>95</v>
      </c>
      <c r="I5" s="414"/>
      <c r="J5" s="414"/>
      <c r="K5" s="414"/>
      <c r="L5" s="414"/>
      <c r="M5" s="414"/>
      <c r="N5" s="415">
        <f>I10+I11</f>
        <v>0</v>
      </c>
      <c r="O5" s="416"/>
      <c r="P5" s="416"/>
      <c r="Q5" s="416"/>
      <c r="R5" s="417" t="s">
        <v>46</v>
      </c>
      <c r="S5" s="417"/>
      <c r="T5" s="418"/>
      <c r="U5" s="419"/>
      <c r="V5" s="419"/>
      <c r="W5" s="420"/>
      <c r="X5" s="417" t="s">
        <v>47</v>
      </c>
      <c r="Y5" s="421"/>
    </row>
    <row r="6" spans="1:33" s="3" customFormat="1" ht="26.25" customHeight="1" x14ac:dyDescent="0.15">
      <c r="A6" s="410"/>
      <c r="B6" s="410"/>
      <c r="C6" s="410"/>
      <c r="D6" s="410"/>
      <c r="E6" s="411"/>
      <c r="F6" s="412"/>
      <c r="G6" s="413"/>
      <c r="H6" s="422">
        <v>25</v>
      </c>
      <c r="I6" s="422"/>
      <c r="J6" s="422"/>
      <c r="K6" s="423"/>
      <c r="L6" s="424" t="s">
        <v>48</v>
      </c>
      <c r="M6" s="425"/>
      <c r="N6" s="426" t="e">
        <f>N5/A5</f>
        <v>#DIV/0!</v>
      </c>
      <c r="O6" s="427"/>
      <c r="P6" s="427"/>
      <c r="Q6" s="427"/>
      <c r="R6" s="428" t="s">
        <v>102</v>
      </c>
      <c r="S6" s="429"/>
      <c r="T6" s="430" t="e">
        <f>T5/A5</f>
        <v>#DIV/0!</v>
      </c>
      <c r="U6" s="431"/>
      <c r="V6" s="431"/>
      <c r="W6" s="431"/>
      <c r="X6" s="432" t="s">
        <v>103</v>
      </c>
      <c r="Y6" s="433"/>
    </row>
    <row r="7" spans="1:33" s="3" customFormat="1" ht="26.25" customHeight="1" x14ac:dyDescent="0.15">
      <c r="A7" s="386" t="s">
        <v>109</v>
      </c>
      <c r="B7" s="387"/>
      <c r="C7" s="388"/>
      <c r="D7" s="389">
        <f>施業提案書!AF27</f>
        <v>365.81</v>
      </c>
      <c r="E7" s="344"/>
      <c r="F7" s="390" t="s">
        <v>108</v>
      </c>
      <c r="G7" s="391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33" s="3" customFormat="1" ht="18.7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33" s="3" customFormat="1" ht="18.75" customHeight="1" x14ac:dyDescent="0.15">
      <c r="A9" s="5" t="s">
        <v>99</v>
      </c>
      <c r="U9" s="4"/>
      <c r="W9" s="302" t="s">
        <v>26</v>
      </c>
      <c r="X9" s="302"/>
      <c r="Y9" s="302"/>
      <c r="AA9" s="61" t="s">
        <v>150</v>
      </c>
      <c r="AB9" s="62">
        <f>ROUNDDOWN(T5*7/10000,5)</f>
        <v>0</v>
      </c>
    </row>
    <row r="10" spans="1:33" s="3" customFormat="1" ht="26.25" customHeight="1" x14ac:dyDescent="0.15">
      <c r="A10" s="392" t="s">
        <v>147</v>
      </c>
      <c r="B10" s="393"/>
      <c r="C10" s="393"/>
      <c r="D10" s="396" t="s">
        <v>49</v>
      </c>
      <c r="E10" s="396"/>
      <c r="F10" s="397" t="s">
        <v>10</v>
      </c>
      <c r="G10" s="397"/>
      <c r="H10" s="397"/>
      <c r="I10" s="398">
        <f>ROUNDDOWN(AB13*45/100,2)</f>
        <v>0</v>
      </c>
      <c r="J10" s="398"/>
      <c r="K10" s="398"/>
      <c r="L10" s="11" t="s">
        <v>50</v>
      </c>
      <c r="M10" s="399" t="s">
        <v>100</v>
      </c>
      <c r="N10" s="399"/>
      <c r="O10" s="399"/>
      <c r="P10" s="400">
        <v>11000</v>
      </c>
      <c r="Q10" s="400"/>
      <c r="R10" s="400"/>
      <c r="S10" s="12" t="s">
        <v>51</v>
      </c>
      <c r="T10" s="13"/>
      <c r="U10" s="14" t="s">
        <v>52</v>
      </c>
      <c r="V10" s="401">
        <f>I10*P10</f>
        <v>0</v>
      </c>
      <c r="W10" s="401"/>
      <c r="X10" s="401"/>
      <c r="Y10" s="402"/>
      <c r="AA10" s="61" t="s">
        <v>151</v>
      </c>
      <c r="AB10" s="62">
        <f>ROUNDDOWN(D7*AB9,5)</f>
        <v>0</v>
      </c>
      <c r="AD10" s="61" t="s">
        <v>155</v>
      </c>
      <c r="AE10" s="63" t="s">
        <v>157</v>
      </c>
      <c r="AF10" s="61" t="s">
        <v>156</v>
      </c>
    </row>
    <row r="11" spans="1:33" s="3" customFormat="1" ht="26.25" customHeight="1" x14ac:dyDescent="0.15">
      <c r="A11" s="394"/>
      <c r="B11" s="395"/>
      <c r="C11" s="395"/>
      <c r="D11" s="403" t="s">
        <v>53</v>
      </c>
      <c r="E11" s="403"/>
      <c r="F11" s="404" t="s">
        <v>10</v>
      </c>
      <c r="G11" s="404"/>
      <c r="H11" s="404"/>
      <c r="I11" s="443">
        <f>ROUNDDOWN(AB13*37/100,2)</f>
        <v>0</v>
      </c>
      <c r="J11" s="443"/>
      <c r="K11" s="443"/>
      <c r="L11" s="15" t="s">
        <v>50</v>
      </c>
      <c r="M11" s="444" t="s">
        <v>100</v>
      </c>
      <c r="N11" s="444"/>
      <c r="O11" s="444"/>
      <c r="P11" s="407">
        <v>9000</v>
      </c>
      <c r="Q11" s="407"/>
      <c r="R11" s="407"/>
      <c r="S11" s="16" t="s">
        <v>51</v>
      </c>
      <c r="T11" s="17"/>
      <c r="U11" s="18" t="s">
        <v>54</v>
      </c>
      <c r="V11" s="408">
        <f>I11*P11</f>
        <v>0</v>
      </c>
      <c r="W11" s="408"/>
      <c r="X11" s="408"/>
      <c r="Y11" s="409"/>
      <c r="AA11" s="61" t="s">
        <v>152</v>
      </c>
      <c r="AB11" s="62">
        <f>ROUNDDOWN(A5-AB9,5)</f>
        <v>0</v>
      </c>
      <c r="AD11" s="61">
        <v>470000</v>
      </c>
      <c r="AE11" s="61">
        <f>ROUNDDOWN(A5*AD11*1.39*1.1*1.7,-3)</f>
        <v>0</v>
      </c>
      <c r="AF11" s="61">
        <f>ROUNDDOWN(AE11*0.4,2)</f>
        <v>0</v>
      </c>
    </row>
    <row r="12" spans="1:33" s="3" customFormat="1" ht="26.25" customHeight="1" x14ac:dyDescent="0.15">
      <c r="A12" s="372" t="s">
        <v>55</v>
      </c>
      <c r="B12" s="373"/>
      <c r="C12" s="373"/>
      <c r="D12" s="373"/>
      <c r="E12" s="373"/>
      <c r="F12" s="19" t="s">
        <v>56</v>
      </c>
      <c r="G12" s="20"/>
      <c r="H12" s="20"/>
      <c r="I12" s="57"/>
      <c r="J12" s="57"/>
      <c r="K12" s="57"/>
      <c r="L12" s="21"/>
      <c r="M12" s="20"/>
      <c r="N12" s="20"/>
      <c r="O12" s="21"/>
      <c r="P12" s="58"/>
      <c r="Q12" s="59"/>
      <c r="R12" s="59"/>
      <c r="S12" s="21"/>
      <c r="T12" s="23"/>
      <c r="U12" s="56" t="s">
        <v>57</v>
      </c>
      <c r="V12" s="442">
        <f>AF11+AF13</f>
        <v>0</v>
      </c>
      <c r="W12" s="442"/>
      <c r="X12" s="442"/>
      <c r="Y12" s="442"/>
      <c r="AA12" s="61" t="s">
        <v>153</v>
      </c>
      <c r="AB12" s="62">
        <f>ROUNDDOWN(D7*AB11*H6/100,5)</f>
        <v>0</v>
      </c>
      <c r="AD12" s="61" t="s">
        <v>158</v>
      </c>
      <c r="AE12" s="63" t="s">
        <v>157</v>
      </c>
      <c r="AF12" s="61" t="s">
        <v>159</v>
      </c>
    </row>
    <row r="13" spans="1:33" s="3" customFormat="1" ht="26.25" customHeight="1" x14ac:dyDescent="0.15">
      <c r="A13" s="291" t="s">
        <v>60</v>
      </c>
      <c r="B13" s="292"/>
      <c r="C13" s="292"/>
      <c r="D13" s="292"/>
      <c r="E13" s="292"/>
      <c r="F13" s="293" t="s">
        <v>142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131" t="s">
        <v>59</v>
      </c>
      <c r="V13" s="383">
        <f>SUM(V10:Y12)</f>
        <v>0</v>
      </c>
      <c r="W13" s="383"/>
      <c r="X13" s="383"/>
      <c r="Y13" s="383"/>
      <c r="AA13" s="61" t="s">
        <v>154</v>
      </c>
      <c r="AB13" s="62">
        <f>ROUNDDOWN(AB10+AB12,2)</f>
        <v>0</v>
      </c>
      <c r="AD13" s="61">
        <v>2137</v>
      </c>
      <c r="AE13" s="61">
        <f>ROUNDDOWN(T5*AD13*1.107*1.39*1.1*1.7,-3)</f>
        <v>0</v>
      </c>
      <c r="AF13" s="61">
        <f>ROUNDDOWN(AE13*0.4,-2)</f>
        <v>0</v>
      </c>
    </row>
    <row r="14" spans="1:33" s="3" customFormat="1" ht="37.5" customHeight="1" x14ac:dyDescent="0.15">
      <c r="A14" s="29"/>
    </row>
    <row r="15" spans="1:33" s="3" customFormat="1" ht="18.75" customHeight="1" x14ac:dyDescent="0.15">
      <c r="A15" s="5" t="s">
        <v>62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53"/>
      <c r="P15" s="53"/>
      <c r="Q15" s="53"/>
      <c r="R15" s="53"/>
      <c r="S15" s="53"/>
      <c r="T15" s="9"/>
      <c r="U15" s="9"/>
      <c r="V15" s="9"/>
      <c r="W15" s="302"/>
      <c r="X15" s="302"/>
      <c r="Y15" s="302"/>
    </row>
    <row r="16" spans="1:33" s="3" customFormat="1" ht="18.75" customHeight="1" x14ac:dyDescent="0.15">
      <c r="A16" s="5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53"/>
      <c r="P16" s="53"/>
      <c r="Q16" s="53"/>
      <c r="R16" s="53"/>
      <c r="S16" s="53"/>
      <c r="T16" s="9"/>
      <c r="U16" s="9"/>
      <c r="V16" s="9"/>
      <c r="W16" s="130"/>
      <c r="X16" s="130"/>
      <c r="Y16" s="130"/>
    </row>
    <row r="17" spans="1:25" s="3" customFormat="1" ht="18.75" customHeight="1" x14ac:dyDescent="0.15">
      <c r="A17" s="359" t="s">
        <v>143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</row>
    <row r="18" spans="1:25" s="3" customFormat="1" ht="18.75" customHeight="1" thickBot="1" x14ac:dyDescent="0.2">
      <c r="A18" s="5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60"/>
      <c r="P18" s="360"/>
      <c r="Q18" s="360"/>
      <c r="R18" s="360"/>
      <c r="S18" s="360"/>
      <c r="T18" s="9"/>
      <c r="U18" s="9"/>
      <c r="V18" s="9"/>
      <c r="W18" s="302" t="s">
        <v>26</v>
      </c>
      <c r="X18" s="302"/>
      <c r="Y18" s="302"/>
    </row>
    <row r="19" spans="1:25" s="3" customFormat="1" ht="26.25" customHeight="1" x14ac:dyDescent="0.15">
      <c r="A19" s="361" t="s">
        <v>110</v>
      </c>
      <c r="B19" s="364" t="s">
        <v>11</v>
      </c>
      <c r="C19" s="364"/>
      <c r="D19" s="364"/>
      <c r="E19" s="364"/>
      <c r="F19" s="343" t="s">
        <v>12</v>
      </c>
      <c r="G19" s="343"/>
      <c r="H19" s="343"/>
      <c r="I19" s="344">
        <f>A5</f>
        <v>0</v>
      </c>
      <c r="J19" s="344"/>
      <c r="K19" s="344"/>
      <c r="L19" s="30" t="s">
        <v>63</v>
      </c>
      <c r="M19" s="132" t="s">
        <v>64</v>
      </c>
      <c r="N19" s="336" t="s">
        <v>65</v>
      </c>
      <c r="O19" s="336"/>
      <c r="P19" s="365"/>
      <c r="Q19" s="366"/>
      <c r="R19" s="367"/>
      <c r="S19" s="348" t="s">
        <v>66</v>
      </c>
      <c r="T19" s="349"/>
      <c r="U19" s="131" t="s">
        <v>67</v>
      </c>
      <c r="V19" s="342">
        <f>ROUNDDOWN(I19*P19,0)</f>
        <v>0</v>
      </c>
      <c r="W19" s="342"/>
      <c r="X19" s="342"/>
      <c r="Y19" s="342"/>
    </row>
    <row r="20" spans="1:25" s="3" customFormat="1" ht="26.25" customHeight="1" x14ac:dyDescent="0.15">
      <c r="A20" s="362"/>
      <c r="B20" s="368" t="s">
        <v>13</v>
      </c>
      <c r="C20" s="368"/>
      <c r="D20" s="368"/>
      <c r="E20" s="368"/>
      <c r="F20" s="369" t="s">
        <v>10</v>
      </c>
      <c r="G20" s="369"/>
      <c r="H20" s="369"/>
      <c r="I20" s="353">
        <f>N5</f>
        <v>0</v>
      </c>
      <c r="J20" s="353"/>
      <c r="K20" s="353"/>
      <c r="L20" s="26" t="s">
        <v>50</v>
      </c>
      <c r="M20" s="31" t="s">
        <v>64</v>
      </c>
      <c r="N20" s="354" t="s">
        <v>65</v>
      </c>
      <c r="O20" s="355"/>
      <c r="P20" s="356"/>
      <c r="Q20" s="357"/>
      <c r="R20" s="358"/>
      <c r="S20" s="350" t="s">
        <v>68</v>
      </c>
      <c r="T20" s="351"/>
      <c r="U20" s="131" t="s">
        <v>69</v>
      </c>
      <c r="V20" s="342">
        <f>ROUNDDOWN(I20*P20,0)</f>
        <v>0</v>
      </c>
      <c r="W20" s="342"/>
      <c r="X20" s="342"/>
      <c r="Y20" s="342"/>
    </row>
    <row r="21" spans="1:25" s="3" customFormat="1" ht="26.25" customHeight="1" x14ac:dyDescent="0.15">
      <c r="A21" s="362"/>
      <c r="B21" s="370" t="s">
        <v>14</v>
      </c>
      <c r="C21" s="370"/>
      <c r="D21" s="370"/>
      <c r="E21" s="370"/>
      <c r="F21" s="371" t="s">
        <v>10</v>
      </c>
      <c r="G21" s="371"/>
      <c r="H21" s="371"/>
      <c r="I21" s="353">
        <f>I20</f>
        <v>0</v>
      </c>
      <c r="J21" s="353"/>
      <c r="K21" s="353"/>
      <c r="L21" s="26" t="s">
        <v>50</v>
      </c>
      <c r="M21" s="31" t="s">
        <v>64</v>
      </c>
      <c r="N21" s="354" t="s">
        <v>65</v>
      </c>
      <c r="O21" s="355"/>
      <c r="P21" s="356"/>
      <c r="Q21" s="357"/>
      <c r="R21" s="358"/>
      <c r="S21" s="350" t="s">
        <v>68</v>
      </c>
      <c r="T21" s="351"/>
      <c r="U21" s="131" t="s">
        <v>70</v>
      </c>
      <c r="V21" s="342">
        <f>ROUNDDOWN(I21*P21,0)</f>
        <v>0</v>
      </c>
      <c r="W21" s="342"/>
      <c r="X21" s="342"/>
      <c r="Y21" s="342"/>
    </row>
    <row r="22" spans="1:25" s="3" customFormat="1" ht="26.25" customHeight="1" x14ac:dyDescent="0.15">
      <c r="A22" s="363"/>
      <c r="B22" s="352" t="s">
        <v>15</v>
      </c>
      <c r="C22" s="352"/>
      <c r="D22" s="352"/>
      <c r="E22" s="352"/>
      <c r="F22" s="333" t="s">
        <v>10</v>
      </c>
      <c r="G22" s="333"/>
      <c r="H22" s="333"/>
      <c r="I22" s="353">
        <f>I20</f>
        <v>0</v>
      </c>
      <c r="J22" s="353"/>
      <c r="K22" s="353"/>
      <c r="L22" s="26" t="s">
        <v>50</v>
      </c>
      <c r="M22" s="31" t="s">
        <v>64</v>
      </c>
      <c r="N22" s="354" t="s">
        <v>65</v>
      </c>
      <c r="O22" s="355"/>
      <c r="P22" s="356"/>
      <c r="Q22" s="357"/>
      <c r="R22" s="358"/>
      <c r="S22" s="350" t="s">
        <v>68</v>
      </c>
      <c r="T22" s="351"/>
      <c r="U22" s="131" t="s">
        <v>71</v>
      </c>
      <c r="V22" s="342">
        <f>ROUNDDOWN(I22*P22,0)</f>
        <v>0</v>
      </c>
      <c r="W22" s="342"/>
      <c r="X22" s="342"/>
      <c r="Y22" s="342"/>
    </row>
    <row r="23" spans="1:25" s="3" customFormat="1" ht="26.25" customHeight="1" thickBot="1" x14ac:dyDescent="0.2">
      <c r="A23" s="436" t="s">
        <v>23</v>
      </c>
      <c r="B23" s="437"/>
      <c r="C23" s="437"/>
      <c r="D23" s="437"/>
      <c r="E23" s="438"/>
      <c r="F23" s="333" t="s">
        <v>16</v>
      </c>
      <c r="G23" s="334"/>
      <c r="H23" s="334"/>
      <c r="I23" s="335">
        <f>T5</f>
        <v>0</v>
      </c>
      <c r="J23" s="335"/>
      <c r="K23" s="335"/>
      <c r="L23" s="32" t="s">
        <v>72</v>
      </c>
      <c r="M23" s="33" t="s">
        <v>64</v>
      </c>
      <c r="N23" s="336" t="s">
        <v>65</v>
      </c>
      <c r="O23" s="336"/>
      <c r="P23" s="439"/>
      <c r="Q23" s="440"/>
      <c r="R23" s="441"/>
      <c r="S23" s="340" t="s">
        <v>73</v>
      </c>
      <c r="T23" s="341"/>
      <c r="U23" s="34" t="s">
        <v>74</v>
      </c>
      <c r="V23" s="342">
        <f>ROUNDDOWN(I23*P23,0)</f>
        <v>0</v>
      </c>
      <c r="W23" s="342"/>
      <c r="X23" s="342"/>
      <c r="Y23" s="342"/>
    </row>
    <row r="24" spans="1:25" s="3" customFormat="1" ht="26.25" customHeight="1" thickBot="1" x14ac:dyDescent="0.2">
      <c r="A24" s="305" t="s">
        <v>17</v>
      </c>
      <c r="B24" s="306"/>
      <c r="C24" s="306"/>
      <c r="D24" s="306"/>
      <c r="E24" s="306"/>
      <c r="F24" s="307" t="s">
        <v>75</v>
      </c>
      <c r="G24" s="308"/>
      <c r="H24" s="308"/>
      <c r="I24" s="308"/>
      <c r="J24" s="308"/>
      <c r="K24" s="308"/>
      <c r="L24" s="308"/>
      <c r="M24" s="308"/>
      <c r="N24" s="308"/>
      <c r="O24" s="308"/>
      <c r="P24" s="309"/>
      <c r="Q24" s="309"/>
      <c r="R24" s="309"/>
      <c r="S24" s="308"/>
      <c r="T24" s="310"/>
      <c r="U24" s="35" t="s">
        <v>76</v>
      </c>
      <c r="V24" s="311">
        <f>ROUNDDOWN(SUM(V19:Y23),0)</f>
        <v>0</v>
      </c>
      <c r="W24" s="311"/>
      <c r="X24" s="311"/>
      <c r="Y24" s="312"/>
    </row>
    <row r="25" spans="1:25" s="3" customFormat="1" ht="26.25" customHeight="1" x14ac:dyDescent="0.15">
      <c r="A25" s="305" t="s">
        <v>18</v>
      </c>
      <c r="B25" s="306"/>
      <c r="C25" s="306"/>
      <c r="D25" s="306"/>
      <c r="E25" s="306"/>
      <c r="F25" s="313" t="s">
        <v>77</v>
      </c>
      <c r="G25" s="314"/>
      <c r="H25" s="314"/>
      <c r="I25" s="314"/>
      <c r="J25" s="314"/>
      <c r="K25" s="314"/>
      <c r="L25" s="314"/>
      <c r="M25" s="314"/>
      <c r="N25" s="36" t="s">
        <v>76</v>
      </c>
      <c r="O25" s="37" t="s">
        <v>19</v>
      </c>
      <c r="P25" s="315"/>
      <c r="Q25" s="316"/>
      <c r="R25" s="317"/>
      <c r="S25" s="38" t="s">
        <v>78</v>
      </c>
      <c r="T25" s="39"/>
      <c r="U25" s="40" t="s">
        <v>24</v>
      </c>
      <c r="V25" s="318">
        <f>ROUNDDOWN(V24*P25/100,0)</f>
        <v>0</v>
      </c>
      <c r="W25" s="318"/>
      <c r="X25" s="318"/>
      <c r="Y25" s="319"/>
    </row>
    <row r="26" spans="1:25" s="3" customFormat="1" ht="26.25" customHeight="1" thickBot="1" x14ac:dyDescent="0.2">
      <c r="A26" s="320" t="s">
        <v>20</v>
      </c>
      <c r="B26" s="321"/>
      <c r="C26" s="321"/>
      <c r="D26" s="321"/>
      <c r="E26" s="321"/>
      <c r="F26" s="322" t="s">
        <v>10</v>
      </c>
      <c r="G26" s="322"/>
      <c r="H26" s="322"/>
      <c r="I26" s="323">
        <f>N5</f>
        <v>0</v>
      </c>
      <c r="J26" s="323"/>
      <c r="K26" s="323"/>
      <c r="L26" s="41" t="s">
        <v>50</v>
      </c>
      <c r="M26" s="42" t="s">
        <v>64</v>
      </c>
      <c r="N26" s="324" t="s">
        <v>65</v>
      </c>
      <c r="O26" s="324"/>
      <c r="P26" s="325"/>
      <c r="Q26" s="326"/>
      <c r="R26" s="327"/>
      <c r="S26" s="41" t="s">
        <v>21</v>
      </c>
      <c r="T26" s="43"/>
      <c r="U26" s="44" t="s">
        <v>79</v>
      </c>
      <c r="V26" s="328">
        <f>ROUNDDOWN(I26*P26,0)</f>
        <v>0</v>
      </c>
      <c r="W26" s="328"/>
      <c r="X26" s="328"/>
      <c r="Y26" s="329"/>
    </row>
    <row r="27" spans="1:25" s="3" customFormat="1" ht="26.25" customHeight="1" x14ac:dyDescent="0.15">
      <c r="A27" s="291" t="s">
        <v>22</v>
      </c>
      <c r="B27" s="292"/>
      <c r="C27" s="292"/>
      <c r="D27" s="292"/>
      <c r="E27" s="292"/>
      <c r="F27" s="293" t="s">
        <v>80</v>
      </c>
      <c r="G27" s="294"/>
      <c r="H27" s="294"/>
      <c r="I27" s="294"/>
      <c r="J27" s="294"/>
      <c r="K27" s="294"/>
      <c r="L27" s="294"/>
      <c r="M27" s="294"/>
      <c r="N27" s="294"/>
      <c r="O27" s="294"/>
      <c r="P27" s="295"/>
      <c r="Q27" s="295"/>
      <c r="R27" s="295"/>
      <c r="S27" s="294"/>
      <c r="T27" s="296"/>
      <c r="U27" s="45" t="s">
        <v>40</v>
      </c>
      <c r="V27" s="297">
        <f>SUM(V24:Y26)</f>
        <v>0</v>
      </c>
      <c r="W27" s="297"/>
      <c r="X27" s="297"/>
      <c r="Y27" s="298"/>
    </row>
    <row r="28" spans="1:25" s="3" customFormat="1" ht="26.25" customHeight="1" x14ac:dyDescent="0.15">
      <c r="F28" s="4"/>
      <c r="G28" s="4"/>
      <c r="H28" s="4"/>
      <c r="I28" s="4"/>
      <c r="J28" s="4"/>
      <c r="L28" s="4"/>
      <c r="Q28" s="42"/>
      <c r="R28" s="42"/>
      <c r="S28" s="42"/>
      <c r="T28" s="42"/>
      <c r="U28" s="4"/>
      <c r="V28" s="299" t="s">
        <v>98</v>
      </c>
      <c r="W28" s="299"/>
      <c r="X28" s="300" t="e">
        <f>V27/I20</f>
        <v>#DIV/0!</v>
      </c>
      <c r="Y28" s="300"/>
    </row>
    <row r="29" spans="1:25" s="3" customFormat="1" ht="18.75" customHeight="1" x14ac:dyDescent="0.15">
      <c r="F29" s="4"/>
      <c r="G29" s="4"/>
      <c r="H29" s="4"/>
      <c r="I29" s="4"/>
      <c r="J29" s="4"/>
      <c r="L29" s="4"/>
      <c r="Q29" s="42"/>
      <c r="R29" s="42"/>
      <c r="S29" s="42"/>
      <c r="T29" s="42"/>
      <c r="U29" s="4"/>
      <c r="V29" s="46"/>
      <c r="W29" s="301"/>
      <c r="X29" s="301"/>
      <c r="Y29" s="47"/>
    </row>
    <row r="30" spans="1:25" s="3" customFormat="1" ht="18.75" customHeight="1" x14ac:dyDescent="0.15">
      <c r="A30" s="5" t="s">
        <v>81</v>
      </c>
      <c r="F30" s="48"/>
      <c r="G30" s="48"/>
      <c r="H30" s="48"/>
      <c r="I30" s="48"/>
      <c r="J30" s="48"/>
      <c r="K30" s="48"/>
      <c r="L30" s="48"/>
      <c r="M30" s="48"/>
      <c r="N30" s="48"/>
      <c r="O30" s="302"/>
      <c r="P30" s="302"/>
      <c r="Q30" s="302"/>
      <c r="R30" s="48"/>
      <c r="S30" s="48"/>
      <c r="T30" s="48"/>
      <c r="U30" s="4"/>
      <c r="W30" s="302" t="s">
        <v>26</v>
      </c>
      <c r="X30" s="302"/>
      <c r="Y30" s="302"/>
    </row>
    <row r="31" spans="1:25" s="3" customFormat="1" ht="25.5" customHeight="1" x14ac:dyDescent="0.15">
      <c r="A31" s="303" t="s">
        <v>82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 t="s">
        <v>83</v>
      </c>
      <c r="L31" s="303"/>
      <c r="M31" s="303"/>
      <c r="N31" s="303"/>
      <c r="O31" s="303"/>
      <c r="P31" s="303"/>
      <c r="Q31" s="303"/>
      <c r="R31" s="303"/>
      <c r="S31" s="303"/>
      <c r="T31" s="303"/>
      <c r="U31" s="131" t="s">
        <v>25</v>
      </c>
      <c r="V31" s="304">
        <f>V13-V27</f>
        <v>0</v>
      </c>
      <c r="W31" s="304"/>
      <c r="X31" s="304"/>
      <c r="Y31" s="304"/>
    </row>
    <row r="32" spans="1:25" s="3" customFormat="1" ht="18.75" customHeight="1" x14ac:dyDescent="0.15">
      <c r="U32" s="4"/>
    </row>
    <row r="33" spans="1:37" s="3" customFormat="1" ht="26.25" customHeight="1" x14ac:dyDescent="0.15">
      <c r="A33" s="289" t="s">
        <v>105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>
        <f>ROUNDDOWN(V31/2,0)</f>
        <v>0</v>
      </c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89" t="s">
        <v>104</v>
      </c>
      <c r="Y33" s="289"/>
    </row>
    <row r="34" spans="1:37" s="3" customFormat="1" ht="46.5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4"/>
      <c r="Y34" s="54"/>
      <c r="AA34" s="114"/>
      <c r="AB34" s="114"/>
      <c r="AC34" s="114"/>
      <c r="AD34" s="114"/>
      <c r="AE34" s="114"/>
      <c r="AF34" s="114"/>
      <c r="AG34" s="116"/>
      <c r="AH34" s="116"/>
      <c r="AI34" s="116"/>
      <c r="AJ34" s="116"/>
      <c r="AK34" s="116"/>
    </row>
    <row r="35" spans="1:37" ht="21" customHeight="1" x14ac:dyDescent="0.15">
      <c r="A35" s="434" t="s">
        <v>195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AG35" s="111" t="s">
        <v>197</v>
      </c>
    </row>
    <row r="36" spans="1:37" ht="18.75" customHeight="1" x14ac:dyDescent="0.15">
      <c r="A36" s="50"/>
      <c r="B36" s="51"/>
      <c r="C36" s="51"/>
      <c r="D36" s="51"/>
      <c r="E36" s="51"/>
      <c r="F36" s="51"/>
      <c r="G36" s="51"/>
      <c r="H36" s="51"/>
      <c r="I36" s="52"/>
      <c r="J36" s="52"/>
      <c r="K36" s="52"/>
      <c r="L36" s="52"/>
      <c r="T36" s="65"/>
      <c r="X36" s="48"/>
      <c r="Y36" s="65"/>
    </row>
    <row r="37" spans="1:37" ht="18.75" customHeight="1" x14ac:dyDescent="0.15">
      <c r="A37" s="5" t="s">
        <v>145</v>
      </c>
      <c r="B37" s="51"/>
      <c r="C37" s="51"/>
      <c r="D37" s="51"/>
      <c r="E37" s="51"/>
      <c r="F37" s="51"/>
      <c r="G37" s="51"/>
      <c r="H37" s="51"/>
      <c r="I37" s="52"/>
      <c r="J37" s="52"/>
      <c r="K37" s="52"/>
      <c r="L37" s="52"/>
      <c r="T37" s="65"/>
      <c r="X37" s="48"/>
      <c r="Y37" s="65"/>
    </row>
    <row r="38" spans="1:37" s="3" customFormat="1" ht="18.75" customHeight="1" thickBot="1" x14ac:dyDescent="0.2">
      <c r="A38" s="303" t="s">
        <v>41</v>
      </c>
      <c r="B38" s="303"/>
      <c r="C38" s="303"/>
      <c r="D38" s="303"/>
      <c r="E38" s="303"/>
      <c r="F38" s="303"/>
      <c r="G38" s="303"/>
      <c r="H38" s="303" t="s">
        <v>42</v>
      </c>
      <c r="I38" s="303"/>
      <c r="J38" s="303"/>
      <c r="K38" s="303"/>
      <c r="L38" s="303"/>
      <c r="M38" s="303"/>
      <c r="N38" s="303" t="s">
        <v>43</v>
      </c>
      <c r="O38" s="303"/>
      <c r="P38" s="303"/>
      <c r="Q38" s="303"/>
      <c r="R38" s="303"/>
      <c r="S38" s="303"/>
      <c r="T38" s="435" t="s">
        <v>44</v>
      </c>
      <c r="U38" s="435"/>
      <c r="V38" s="435"/>
      <c r="W38" s="435"/>
      <c r="X38" s="303"/>
      <c r="Y38" s="303"/>
    </row>
    <row r="39" spans="1:37" s="3" customFormat="1" ht="26.25" customHeight="1" thickBot="1" x14ac:dyDescent="0.2">
      <c r="A39" s="410">
        <f>施業提案書!X9</f>
        <v>0</v>
      </c>
      <c r="B39" s="410"/>
      <c r="C39" s="410"/>
      <c r="D39" s="410"/>
      <c r="E39" s="411"/>
      <c r="F39" s="412" t="s">
        <v>45</v>
      </c>
      <c r="G39" s="413"/>
      <c r="H39" s="414" t="s">
        <v>95</v>
      </c>
      <c r="I39" s="414"/>
      <c r="J39" s="414"/>
      <c r="K39" s="414"/>
      <c r="L39" s="414"/>
      <c r="M39" s="414"/>
      <c r="N39" s="415">
        <f>I44+I45</f>
        <v>0</v>
      </c>
      <c r="O39" s="416"/>
      <c r="P39" s="416"/>
      <c r="Q39" s="416"/>
      <c r="R39" s="417" t="s">
        <v>46</v>
      </c>
      <c r="S39" s="417"/>
      <c r="T39" s="418"/>
      <c r="U39" s="419"/>
      <c r="V39" s="419"/>
      <c r="W39" s="420"/>
      <c r="X39" s="417" t="s">
        <v>47</v>
      </c>
      <c r="Y39" s="421"/>
    </row>
    <row r="40" spans="1:37" s="3" customFormat="1" ht="26.25" customHeight="1" x14ac:dyDescent="0.15">
      <c r="A40" s="410"/>
      <c r="B40" s="410"/>
      <c r="C40" s="410"/>
      <c r="D40" s="410"/>
      <c r="E40" s="411"/>
      <c r="F40" s="412"/>
      <c r="G40" s="413"/>
      <c r="H40" s="422">
        <v>25</v>
      </c>
      <c r="I40" s="422"/>
      <c r="J40" s="422"/>
      <c r="K40" s="423"/>
      <c r="L40" s="424" t="s">
        <v>48</v>
      </c>
      <c r="M40" s="425"/>
      <c r="N40" s="426" t="e">
        <f>N39/A39</f>
        <v>#DIV/0!</v>
      </c>
      <c r="O40" s="427"/>
      <c r="P40" s="427"/>
      <c r="Q40" s="427"/>
      <c r="R40" s="428" t="s">
        <v>102</v>
      </c>
      <c r="S40" s="429"/>
      <c r="T40" s="430" t="e">
        <f>T39/A39</f>
        <v>#DIV/0!</v>
      </c>
      <c r="U40" s="431"/>
      <c r="V40" s="431"/>
      <c r="W40" s="431"/>
      <c r="X40" s="432" t="s">
        <v>103</v>
      </c>
      <c r="Y40" s="433"/>
    </row>
    <row r="41" spans="1:37" s="3" customFormat="1" ht="26.25" customHeight="1" x14ac:dyDescent="0.15">
      <c r="A41" s="386" t="s">
        <v>109</v>
      </c>
      <c r="B41" s="387"/>
      <c r="C41" s="388"/>
      <c r="D41" s="389">
        <f>D7</f>
        <v>365.81</v>
      </c>
      <c r="E41" s="344"/>
      <c r="F41" s="390" t="s">
        <v>108</v>
      </c>
      <c r="G41" s="39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37" s="3" customFormat="1" ht="18.7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37" s="3" customFormat="1" ht="18.75" customHeight="1" x14ac:dyDescent="0.15">
      <c r="A43" s="5" t="s">
        <v>99</v>
      </c>
      <c r="U43" s="4"/>
      <c r="W43" s="302" t="s">
        <v>26</v>
      </c>
      <c r="X43" s="302"/>
      <c r="Y43" s="302"/>
      <c r="AA43" s="61" t="s">
        <v>150</v>
      </c>
      <c r="AB43" s="62">
        <f>ROUNDDOWN(T39*7/10000,5)</f>
        <v>0</v>
      </c>
    </row>
    <row r="44" spans="1:37" s="3" customFormat="1" ht="26.25" customHeight="1" x14ac:dyDescent="0.15">
      <c r="A44" s="392" t="s">
        <v>147</v>
      </c>
      <c r="B44" s="393"/>
      <c r="C44" s="393"/>
      <c r="D44" s="396" t="s">
        <v>49</v>
      </c>
      <c r="E44" s="396"/>
      <c r="F44" s="397" t="s">
        <v>10</v>
      </c>
      <c r="G44" s="397"/>
      <c r="H44" s="397"/>
      <c r="I44" s="398">
        <f>ROUNDDOWN(AB47*45/100,2)</f>
        <v>0</v>
      </c>
      <c r="J44" s="398"/>
      <c r="K44" s="398"/>
      <c r="L44" s="11" t="s">
        <v>50</v>
      </c>
      <c r="M44" s="399" t="s">
        <v>100</v>
      </c>
      <c r="N44" s="399"/>
      <c r="O44" s="399"/>
      <c r="P44" s="400">
        <v>11000</v>
      </c>
      <c r="Q44" s="400"/>
      <c r="R44" s="400"/>
      <c r="S44" s="12" t="s">
        <v>51</v>
      </c>
      <c r="T44" s="13"/>
      <c r="U44" s="14" t="s">
        <v>52</v>
      </c>
      <c r="V44" s="401">
        <f>I44*P44</f>
        <v>0</v>
      </c>
      <c r="W44" s="401"/>
      <c r="X44" s="401"/>
      <c r="Y44" s="402"/>
      <c r="AA44" s="61" t="s">
        <v>151</v>
      </c>
      <c r="AB44" s="62">
        <f>ROUNDDOWN(D41*AB43,5)</f>
        <v>0</v>
      </c>
      <c r="AD44" s="61" t="s">
        <v>155</v>
      </c>
      <c r="AE44" s="63" t="s">
        <v>157</v>
      </c>
      <c r="AF44" s="61" t="s">
        <v>156</v>
      </c>
    </row>
    <row r="45" spans="1:37" s="3" customFormat="1" ht="26.25" customHeight="1" x14ac:dyDescent="0.15">
      <c r="A45" s="394"/>
      <c r="B45" s="395"/>
      <c r="C45" s="395"/>
      <c r="D45" s="403" t="s">
        <v>53</v>
      </c>
      <c r="E45" s="403"/>
      <c r="F45" s="404" t="s">
        <v>10</v>
      </c>
      <c r="G45" s="404"/>
      <c r="H45" s="404"/>
      <c r="I45" s="443">
        <f>ROUNDDOWN(AB47*37/100,2)</f>
        <v>0</v>
      </c>
      <c r="J45" s="443"/>
      <c r="K45" s="443"/>
      <c r="L45" s="15" t="s">
        <v>50</v>
      </c>
      <c r="M45" s="444" t="s">
        <v>100</v>
      </c>
      <c r="N45" s="444"/>
      <c r="O45" s="444"/>
      <c r="P45" s="407">
        <v>9000</v>
      </c>
      <c r="Q45" s="407"/>
      <c r="R45" s="407"/>
      <c r="S45" s="16" t="s">
        <v>51</v>
      </c>
      <c r="T45" s="17"/>
      <c r="U45" s="18" t="s">
        <v>54</v>
      </c>
      <c r="V45" s="408">
        <f>I45*P45</f>
        <v>0</v>
      </c>
      <c r="W45" s="408"/>
      <c r="X45" s="408"/>
      <c r="Y45" s="409"/>
      <c r="AA45" s="61" t="s">
        <v>152</v>
      </c>
      <c r="AB45" s="62">
        <f>ROUNDDOWN(A39-AB43,5)</f>
        <v>0</v>
      </c>
      <c r="AD45" s="61">
        <v>470000</v>
      </c>
      <c r="AE45" s="61">
        <f>ROUNDDOWN(A39*AD45*1.39*1.1*1.7,-3)</f>
        <v>0</v>
      </c>
      <c r="AF45" s="61">
        <f>ROUNDDOWN(AE45*0.4,2)</f>
        <v>0</v>
      </c>
    </row>
    <row r="46" spans="1:37" s="3" customFormat="1" ht="26.25" customHeight="1" x14ac:dyDescent="0.15">
      <c r="A46" s="372" t="s">
        <v>55</v>
      </c>
      <c r="B46" s="373"/>
      <c r="C46" s="373"/>
      <c r="D46" s="373"/>
      <c r="E46" s="373"/>
      <c r="F46" s="19" t="s">
        <v>56</v>
      </c>
      <c r="G46" s="20"/>
      <c r="H46" s="20"/>
      <c r="I46" s="57"/>
      <c r="J46" s="57"/>
      <c r="K46" s="57"/>
      <c r="L46" s="21"/>
      <c r="M46" s="20"/>
      <c r="N46" s="20"/>
      <c r="O46" s="21"/>
      <c r="P46" s="58"/>
      <c r="Q46" s="59"/>
      <c r="R46" s="59"/>
      <c r="S46" s="21"/>
      <c r="T46" s="23"/>
      <c r="U46" s="56" t="s">
        <v>57</v>
      </c>
      <c r="V46" s="442">
        <f>AF45+AF47</f>
        <v>0</v>
      </c>
      <c r="W46" s="442"/>
      <c r="X46" s="442"/>
      <c r="Y46" s="442"/>
      <c r="AA46" s="61" t="s">
        <v>153</v>
      </c>
      <c r="AB46" s="62">
        <f>ROUNDDOWN(D41*AB45*H40/100,5)</f>
        <v>0</v>
      </c>
      <c r="AD46" s="61" t="s">
        <v>158</v>
      </c>
      <c r="AE46" s="63" t="s">
        <v>157</v>
      </c>
      <c r="AF46" s="61" t="s">
        <v>159</v>
      </c>
    </row>
    <row r="47" spans="1:37" s="3" customFormat="1" ht="26.25" customHeight="1" x14ac:dyDescent="0.15">
      <c r="A47" s="291" t="s">
        <v>60</v>
      </c>
      <c r="B47" s="292"/>
      <c r="C47" s="292"/>
      <c r="D47" s="292"/>
      <c r="E47" s="292"/>
      <c r="F47" s="293" t="s">
        <v>142</v>
      </c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131" t="s">
        <v>59</v>
      </c>
      <c r="V47" s="383">
        <f>SUM(V44:Y46)</f>
        <v>0</v>
      </c>
      <c r="W47" s="383"/>
      <c r="X47" s="383"/>
      <c r="Y47" s="383"/>
      <c r="AA47" s="61" t="s">
        <v>154</v>
      </c>
      <c r="AB47" s="62">
        <f>ROUNDDOWN(AB44+AB46,2)</f>
        <v>0</v>
      </c>
      <c r="AD47" s="61">
        <v>2137</v>
      </c>
      <c r="AE47" s="61">
        <f>ROUNDDOWN(T39*AD47*1.107*1.39*1.1*1.7,-3)</f>
        <v>0</v>
      </c>
      <c r="AF47" s="61">
        <f>ROUNDDOWN(AE47*0.4,-2)</f>
        <v>0</v>
      </c>
    </row>
    <row r="48" spans="1:37" s="3" customFormat="1" ht="37.5" customHeight="1" x14ac:dyDescent="0.15">
      <c r="A48" s="29"/>
    </row>
    <row r="49" spans="1:25" s="3" customFormat="1" ht="18.75" customHeight="1" x14ac:dyDescent="0.15">
      <c r="A49" s="5" t="s">
        <v>62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53"/>
      <c r="P49" s="53"/>
      <c r="Q49" s="53"/>
      <c r="R49" s="53"/>
      <c r="S49" s="53"/>
      <c r="T49" s="9"/>
      <c r="U49" s="9"/>
      <c r="V49" s="9"/>
      <c r="W49" s="302"/>
      <c r="X49" s="302"/>
      <c r="Y49" s="302"/>
    </row>
    <row r="50" spans="1:25" s="3" customFormat="1" ht="18.75" customHeight="1" x14ac:dyDescent="0.15">
      <c r="A50" s="5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53"/>
      <c r="P50" s="53"/>
      <c r="Q50" s="53"/>
      <c r="R50" s="53"/>
      <c r="S50" s="53"/>
      <c r="T50" s="9"/>
      <c r="U50" s="9"/>
      <c r="V50" s="9"/>
      <c r="W50" s="130"/>
      <c r="X50" s="130"/>
      <c r="Y50" s="130"/>
    </row>
    <row r="51" spans="1:25" s="3" customFormat="1" ht="18.75" customHeight="1" x14ac:dyDescent="0.15">
      <c r="A51" s="359" t="s">
        <v>143</v>
      </c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</row>
    <row r="52" spans="1:25" s="3" customFormat="1" ht="18.75" customHeight="1" thickBot="1" x14ac:dyDescent="0.2">
      <c r="A52" s="5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360"/>
      <c r="P52" s="360"/>
      <c r="Q52" s="360"/>
      <c r="R52" s="360"/>
      <c r="S52" s="360"/>
      <c r="T52" s="9"/>
      <c r="U52" s="9"/>
      <c r="V52" s="9"/>
      <c r="W52" s="302" t="s">
        <v>26</v>
      </c>
      <c r="X52" s="302"/>
      <c r="Y52" s="302"/>
    </row>
    <row r="53" spans="1:25" s="3" customFormat="1" ht="26.25" customHeight="1" x14ac:dyDescent="0.15">
      <c r="A53" s="361" t="s">
        <v>110</v>
      </c>
      <c r="B53" s="364" t="s">
        <v>11</v>
      </c>
      <c r="C53" s="364"/>
      <c r="D53" s="364"/>
      <c r="E53" s="364"/>
      <c r="F53" s="343" t="s">
        <v>12</v>
      </c>
      <c r="G53" s="343"/>
      <c r="H53" s="343"/>
      <c r="I53" s="344">
        <f>A39</f>
        <v>0</v>
      </c>
      <c r="J53" s="344"/>
      <c r="K53" s="344"/>
      <c r="L53" s="30" t="s">
        <v>63</v>
      </c>
      <c r="M53" s="132" t="s">
        <v>64</v>
      </c>
      <c r="N53" s="336" t="s">
        <v>65</v>
      </c>
      <c r="O53" s="336"/>
      <c r="P53" s="365"/>
      <c r="Q53" s="366"/>
      <c r="R53" s="367"/>
      <c r="S53" s="348" t="s">
        <v>66</v>
      </c>
      <c r="T53" s="349"/>
      <c r="U53" s="131" t="s">
        <v>67</v>
      </c>
      <c r="V53" s="342">
        <f>ROUNDDOWN(I53*P53,0)</f>
        <v>0</v>
      </c>
      <c r="W53" s="342"/>
      <c r="X53" s="342"/>
      <c r="Y53" s="342"/>
    </row>
    <row r="54" spans="1:25" s="3" customFormat="1" ht="26.25" customHeight="1" x14ac:dyDescent="0.15">
      <c r="A54" s="362"/>
      <c r="B54" s="368" t="s">
        <v>13</v>
      </c>
      <c r="C54" s="368"/>
      <c r="D54" s="368"/>
      <c r="E54" s="368"/>
      <c r="F54" s="369" t="s">
        <v>10</v>
      </c>
      <c r="G54" s="369"/>
      <c r="H54" s="369"/>
      <c r="I54" s="353">
        <f>N39</f>
        <v>0</v>
      </c>
      <c r="J54" s="353"/>
      <c r="K54" s="353"/>
      <c r="L54" s="26" t="s">
        <v>50</v>
      </c>
      <c r="M54" s="31" t="s">
        <v>64</v>
      </c>
      <c r="N54" s="354" t="s">
        <v>65</v>
      </c>
      <c r="O54" s="355"/>
      <c r="P54" s="356"/>
      <c r="Q54" s="357"/>
      <c r="R54" s="358"/>
      <c r="S54" s="350" t="s">
        <v>68</v>
      </c>
      <c r="T54" s="351"/>
      <c r="U54" s="131" t="s">
        <v>69</v>
      </c>
      <c r="V54" s="342">
        <f>ROUNDDOWN(I54*P54,0)</f>
        <v>0</v>
      </c>
      <c r="W54" s="342"/>
      <c r="X54" s="342"/>
      <c r="Y54" s="342"/>
    </row>
    <row r="55" spans="1:25" s="3" customFormat="1" ht="26.25" customHeight="1" x14ac:dyDescent="0.15">
      <c r="A55" s="362"/>
      <c r="B55" s="370" t="s">
        <v>14</v>
      </c>
      <c r="C55" s="370"/>
      <c r="D55" s="370"/>
      <c r="E55" s="370"/>
      <c r="F55" s="371" t="s">
        <v>10</v>
      </c>
      <c r="G55" s="371"/>
      <c r="H55" s="371"/>
      <c r="I55" s="353">
        <f>I54</f>
        <v>0</v>
      </c>
      <c r="J55" s="353"/>
      <c r="K55" s="353"/>
      <c r="L55" s="26" t="s">
        <v>50</v>
      </c>
      <c r="M55" s="31" t="s">
        <v>64</v>
      </c>
      <c r="N55" s="354" t="s">
        <v>65</v>
      </c>
      <c r="O55" s="355"/>
      <c r="P55" s="356"/>
      <c r="Q55" s="357"/>
      <c r="R55" s="358"/>
      <c r="S55" s="350" t="s">
        <v>68</v>
      </c>
      <c r="T55" s="351"/>
      <c r="U55" s="131" t="s">
        <v>70</v>
      </c>
      <c r="V55" s="342">
        <f>ROUNDDOWN(I55*P55,0)</f>
        <v>0</v>
      </c>
      <c r="W55" s="342"/>
      <c r="X55" s="342"/>
      <c r="Y55" s="342"/>
    </row>
    <row r="56" spans="1:25" s="3" customFormat="1" ht="26.25" customHeight="1" x14ac:dyDescent="0.15">
      <c r="A56" s="363"/>
      <c r="B56" s="352" t="s">
        <v>15</v>
      </c>
      <c r="C56" s="352"/>
      <c r="D56" s="352"/>
      <c r="E56" s="352"/>
      <c r="F56" s="333" t="s">
        <v>10</v>
      </c>
      <c r="G56" s="333"/>
      <c r="H56" s="333"/>
      <c r="I56" s="353">
        <f>I54</f>
        <v>0</v>
      </c>
      <c r="J56" s="353"/>
      <c r="K56" s="353"/>
      <c r="L56" s="26" t="s">
        <v>50</v>
      </c>
      <c r="M56" s="31" t="s">
        <v>64</v>
      </c>
      <c r="N56" s="354" t="s">
        <v>65</v>
      </c>
      <c r="O56" s="355"/>
      <c r="P56" s="356"/>
      <c r="Q56" s="357"/>
      <c r="R56" s="358"/>
      <c r="S56" s="350" t="s">
        <v>68</v>
      </c>
      <c r="T56" s="351"/>
      <c r="U56" s="131" t="s">
        <v>71</v>
      </c>
      <c r="V56" s="342">
        <f>ROUNDDOWN(I56*P56,0)</f>
        <v>0</v>
      </c>
      <c r="W56" s="342"/>
      <c r="X56" s="342"/>
      <c r="Y56" s="342"/>
    </row>
    <row r="57" spans="1:25" s="3" customFormat="1" ht="26.25" customHeight="1" thickBot="1" x14ac:dyDescent="0.2">
      <c r="A57" s="436" t="s">
        <v>23</v>
      </c>
      <c r="B57" s="437"/>
      <c r="C57" s="437"/>
      <c r="D57" s="437"/>
      <c r="E57" s="438"/>
      <c r="F57" s="333" t="s">
        <v>16</v>
      </c>
      <c r="G57" s="334"/>
      <c r="H57" s="334"/>
      <c r="I57" s="335">
        <f>T39</f>
        <v>0</v>
      </c>
      <c r="J57" s="335"/>
      <c r="K57" s="335"/>
      <c r="L57" s="32" t="s">
        <v>72</v>
      </c>
      <c r="M57" s="33" t="s">
        <v>64</v>
      </c>
      <c r="N57" s="336" t="s">
        <v>65</v>
      </c>
      <c r="O57" s="336"/>
      <c r="P57" s="439"/>
      <c r="Q57" s="440"/>
      <c r="R57" s="441"/>
      <c r="S57" s="340" t="s">
        <v>73</v>
      </c>
      <c r="T57" s="341"/>
      <c r="U57" s="34" t="s">
        <v>74</v>
      </c>
      <c r="V57" s="342">
        <f>ROUNDDOWN(I57*P57,0)</f>
        <v>0</v>
      </c>
      <c r="W57" s="342"/>
      <c r="X57" s="342"/>
      <c r="Y57" s="342"/>
    </row>
    <row r="58" spans="1:25" s="3" customFormat="1" ht="26.25" customHeight="1" thickBot="1" x14ac:dyDescent="0.2">
      <c r="A58" s="305" t="s">
        <v>17</v>
      </c>
      <c r="B58" s="306"/>
      <c r="C58" s="306"/>
      <c r="D58" s="306"/>
      <c r="E58" s="306"/>
      <c r="F58" s="307" t="s">
        <v>75</v>
      </c>
      <c r="G58" s="308"/>
      <c r="H58" s="308"/>
      <c r="I58" s="308"/>
      <c r="J58" s="308"/>
      <c r="K58" s="308"/>
      <c r="L58" s="308"/>
      <c r="M58" s="308"/>
      <c r="N58" s="308"/>
      <c r="O58" s="308"/>
      <c r="P58" s="309"/>
      <c r="Q58" s="309"/>
      <c r="R58" s="309"/>
      <c r="S58" s="308"/>
      <c r="T58" s="310"/>
      <c r="U58" s="35" t="s">
        <v>76</v>
      </c>
      <c r="V58" s="311">
        <f>ROUNDDOWN(SUM(V53:Y57),0)</f>
        <v>0</v>
      </c>
      <c r="W58" s="311"/>
      <c r="X58" s="311"/>
      <c r="Y58" s="312"/>
    </row>
    <row r="59" spans="1:25" s="3" customFormat="1" ht="26.25" customHeight="1" x14ac:dyDescent="0.15">
      <c r="A59" s="305" t="s">
        <v>18</v>
      </c>
      <c r="B59" s="306"/>
      <c r="C59" s="306"/>
      <c r="D59" s="306"/>
      <c r="E59" s="306"/>
      <c r="F59" s="313" t="s">
        <v>77</v>
      </c>
      <c r="G59" s="314"/>
      <c r="H59" s="314"/>
      <c r="I59" s="314"/>
      <c r="J59" s="314"/>
      <c r="K59" s="314"/>
      <c r="L59" s="314"/>
      <c r="M59" s="314"/>
      <c r="N59" s="36" t="s">
        <v>76</v>
      </c>
      <c r="O59" s="37" t="s">
        <v>19</v>
      </c>
      <c r="P59" s="315"/>
      <c r="Q59" s="316"/>
      <c r="R59" s="317"/>
      <c r="S59" s="38" t="s">
        <v>78</v>
      </c>
      <c r="T59" s="39"/>
      <c r="U59" s="40" t="s">
        <v>24</v>
      </c>
      <c r="V59" s="318">
        <f>ROUNDDOWN(V58*P59/100,0)</f>
        <v>0</v>
      </c>
      <c r="W59" s="318"/>
      <c r="X59" s="318"/>
      <c r="Y59" s="319"/>
    </row>
    <row r="60" spans="1:25" s="3" customFormat="1" ht="26.25" customHeight="1" thickBot="1" x14ac:dyDescent="0.2">
      <c r="A60" s="320" t="s">
        <v>20</v>
      </c>
      <c r="B60" s="321"/>
      <c r="C60" s="321"/>
      <c r="D60" s="321"/>
      <c r="E60" s="321"/>
      <c r="F60" s="322" t="s">
        <v>10</v>
      </c>
      <c r="G60" s="322"/>
      <c r="H60" s="322"/>
      <c r="I60" s="323">
        <f>N39</f>
        <v>0</v>
      </c>
      <c r="J60" s="323"/>
      <c r="K60" s="323"/>
      <c r="L60" s="41" t="s">
        <v>50</v>
      </c>
      <c r="M60" s="42" t="s">
        <v>64</v>
      </c>
      <c r="N60" s="324" t="s">
        <v>65</v>
      </c>
      <c r="O60" s="324"/>
      <c r="P60" s="325"/>
      <c r="Q60" s="326"/>
      <c r="R60" s="327"/>
      <c r="S60" s="41" t="s">
        <v>21</v>
      </c>
      <c r="T60" s="43"/>
      <c r="U60" s="44" t="s">
        <v>79</v>
      </c>
      <c r="V60" s="328">
        <f>ROUNDDOWN(I60*P60,0)</f>
        <v>0</v>
      </c>
      <c r="W60" s="328"/>
      <c r="X60" s="328"/>
      <c r="Y60" s="329"/>
    </row>
    <row r="61" spans="1:25" s="3" customFormat="1" ht="26.25" customHeight="1" x14ac:dyDescent="0.15">
      <c r="A61" s="291" t="s">
        <v>22</v>
      </c>
      <c r="B61" s="292"/>
      <c r="C61" s="292"/>
      <c r="D61" s="292"/>
      <c r="E61" s="292"/>
      <c r="F61" s="293" t="s">
        <v>80</v>
      </c>
      <c r="G61" s="294"/>
      <c r="H61" s="294"/>
      <c r="I61" s="294"/>
      <c r="J61" s="294"/>
      <c r="K61" s="294"/>
      <c r="L61" s="294"/>
      <c r="M61" s="294"/>
      <c r="N61" s="294"/>
      <c r="O61" s="294"/>
      <c r="P61" s="295"/>
      <c r="Q61" s="295"/>
      <c r="R61" s="295"/>
      <c r="S61" s="294"/>
      <c r="T61" s="296"/>
      <c r="U61" s="45" t="s">
        <v>40</v>
      </c>
      <c r="V61" s="297">
        <f>SUM(V58:Y60)</f>
        <v>0</v>
      </c>
      <c r="W61" s="297"/>
      <c r="X61" s="297"/>
      <c r="Y61" s="298"/>
    </row>
    <row r="62" spans="1:25" s="3" customFormat="1" ht="26.25" customHeight="1" x14ac:dyDescent="0.15">
      <c r="F62" s="4"/>
      <c r="G62" s="4"/>
      <c r="H62" s="4"/>
      <c r="I62" s="4"/>
      <c r="J62" s="4"/>
      <c r="L62" s="4"/>
      <c r="Q62" s="42"/>
      <c r="R62" s="42"/>
      <c r="S62" s="42"/>
      <c r="T62" s="42"/>
      <c r="U62" s="4"/>
      <c r="V62" s="299" t="s">
        <v>98</v>
      </c>
      <c r="W62" s="299"/>
      <c r="X62" s="300" t="e">
        <f>V61/I54</f>
        <v>#DIV/0!</v>
      </c>
      <c r="Y62" s="300"/>
    </row>
    <row r="63" spans="1:25" s="3" customFormat="1" ht="18.75" customHeight="1" x14ac:dyDescent="0.15">
      <c r="F63" s="4"/>
      <c r="G63" s="4"/>
      <c r="H63" s="4"/>
      <c r="I63" s="4"/>
      <c r="J63" s="4"/>
      <c r="L63" s="4"/>
      <c r="Q63" s="42"/>
      <c r="R63" s="42"/>
      <c r="S63" s="42"/>
      <c r="T63" s="42"/>
      <c r="U63" s="4"/>
      <c r="V63" s="46"/>
      <c r="W63" s="301"/>
      <c r="X63" s="301"/>
      <c r="Y63" s="47"/>
    </row>
    <row r="64" spans="1:25" s="3" customFormat="1" ht="18.75" customHeight="1" x14ac:dyDescent="0.15">
      <c r="A64" s="5" t="s">
        <v>81</v>
      </c>
      <c r="F64" s="48"/>
      <c r="G64" s="48"/>
      <c r="H64" s="48"/>
      <c r="I64" s="48"/>
      <c r="J64" s="48"/>
      <c r="K64" s="48"/>
      <c r="L64" s="48"/>
      <c r="M64" s="48"/>
      <c r="N64" s="48"/>
      <c r="O64" s="302"/>
      <c r="P64" s="302"/>
      <c r="Q64" s="302"/>
      <c r="R64" s="48"/>
      <c r="S64" s="48"/>
      <c r="T64" s="48"/>
      <c r="U64" s="4"/>
      <c r="W64" s="302" t="s">
        <v>26</v>
      </c>
      <c r="X64" s="302"/>
      <c r="Y64" s="302"/>
    </row>
    <row r="65" spans="1:91" s="3" customFormat="1" ht="25.5" customHeight="1" x14ac:dyDescent="0.15">
      <c r="A65" s="303" t="s">
        <v>82</v>
      </c>
      <c r="B65" s="303"/>
      <c r="C65" s="303"/>
      <c r="D65" s="303"/>
      <c r="E65" s="303"/>
      <c r="F65" s="303"/>
      <c r="G65" s="303"/>
      <c r="H65" s="303"/>
      <c r="I65" s="303"/>
      <c r="J65" s="303"/>
      <c r="K65" s="303" t="s">
        <v>83</v>
      </c>
      <c r="L65" s="303"/>
      <c r="M65" s="303"/>
      <c r="N65" s="303"/>
      <c r="O65" s="303"/>
      <c r="P65" s="303"/>
      <c r="Q65" s="303"/>
      <c r="R65" s="303"/>
      <c r="S65" s="303"/>
      <c r="T65" s="303"/>
      <c r="U65" s="131" t="s">
        <v>25</v>
      </c>
      <c r="V65" s="304">
        <f>V47-V61</f>
        <v>0</v>
      </c>
      <c r="W65" s="304"/>
      <c r="X65" s="304"/>
      <c r="Y65" s="304"/>
    </row>
    <row r="66" spans="1:91" s="3" customFormat="1" ht="18.75" customHeight="1" x14ac:dyDescent="0.15">
      <c r="U66" s="4"/>
    </row>
    <row r="67" spans="1:91" s="3" customFormat="1" ht="26.25" customHeight="1" x14ac:dyDescent="0.15">
      <c r="A67" s="289" t="s">
        <v>105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90">
        <f>ROUNDDOWN(V65/2,0)</f>
        <v>0</v>
      </c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89" t="s">
        <v>104</v>
      </c>
      <c r="Y67" s="289"/>
    </row>
    <row r="68" spans="1:91" s="3" customFormat="1" ht="46.5" customHeight="1" thickBo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4"/>
      <c r="Y68" s="54"/>
      <c r="AA68" s="114"/>
      <c r="AB68" s="114"/>
      <c r="AC68" s="114"/>
      <c r="AD68" s="114"/>
      <c r="AE68" s="114"/>
      <c r="AF68" s="114"/>
      <c r="AG68" s="116"/>
      <c r="AH68" s="116"/>
      <c r="AI68" s="116"/>
      <c r="AJ68" s="116"/>
      <c r="AK68" s="116"/>
    </row>
    <row r="69" spans="1:91" s="67" customFormat="1" ht="21" customHeight="1" x14ac:dyDescent="0.15">
      <c r="A69" s="434" t="s">
        <v>146</v>
      </c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112"/>
      <c r="AA69" s="112"/>
      <c r="AB69" s="112"/>
      <c r="AC69" s="112"/>
      <c r="AD69" s="112"/>
      <c r="AE69" s="112"/>
      <c r="AF69" s="112"/>
      <c r="AG69" s="113" t="s">
        <v>198</v>
      </c>
      <c r="AH69" s="112"/>
      <c r="AI69" s="112"/>
      <c r="AJ69" s="112"/>
      <c r="AK69" s="112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</row>
    <row r="70" spans="1:91" s="3" customFormat="1" ht="18.75" customHeight="1" x14ac:dyDescent="0.15">
      <c r="X70" s="48"/>
    </row>
    <row r="71" spans="1:91" s="3" customFormat="1" ht="18.75" customHeight="1" x14ac:dyDescent="0.15">
      <c r="A71" s="5" t="s">
        <v>144</v>
      </c>
      <c r="B71" s="6"/>
      <c r="C71" s="7"/>
    </row>
    <row r="72" spans="1:91" s="3" customFormat="1" ht="18.75" customHeight="1" thickBot="1" x14ac:dyDescent="0.2">
      <c r="A72" s="303" t="s">
        <v>84</v>
      </c>
      <c r="B72" s="303"/>
      <c r="C72" s="303"/>
      <c r="D72" s="303"/>
      <c r="E72" s="303"/>
      <c r="F72" s="303"/>
      <c r="G72" s="303"/>
      <c r="H72" s="435" t="s">
        <v>42</v>
      </c>
      <c r="I72" s="435"/>
      <c r="J72" s="435"/>
      <c r="K72" s="435"/>
      <c r="L72" s="435"/>
      <c r="M72" s="435"/>
      <c r="N72" s="303" t="s">
        <v>43</v>
      </c>
      <c r="O72" s="303"/>
      <c r="P72" s="303"/>
      <c r="Q72" s="303"/>
      <c r="R72" s="303"/>
      <c r="S72" s="303"/>
      <c r="T72" s="303" t="s">
        <v>44</v>
      </c>
      <c r="U72" s="303"/>
      <c r="V72" s="303"/>
      <c r="W72" s="303"/>
      <c r="X72" s="303"/>
      <c r="Y72" s="303"/>
      <c r="AA72" s="61" t="s">
        <v>160</v>
      </c>
      <c r="AB72" s="61">
        <v>175000</v>
      </c>
      <c r="AD72" s="63" t="s">
        <v>172</v>
      </c>
      <c r="AE72" s="63" t="s">
        <v>173</v>
      </c>
      <c r="AF72" s="63" t="s">
        <v>174</v>
      </c>
    </row>
    <row r="73" spans="1:91" s="3" customFormat="1" ht="26.25" customHeight="1" thickBot="1" x14ac:dyDescent="0.2">
      <c r="A73" s="410">
        <f>施業提案書!AC10</f>
        <v>0</v>
      </c>
      <c r="B73" s="410"/>
      <c r="C73" s="410"/>
      <c r="D73" s="410"/>
      <c r="E73" s="411"/>
      <c r="F73" s="412" t="s">
        <v>45</v>
      </c>
      <c r="G73" s="445"/>
      <c r="H73" s="446"/>
      <c r="I73" s="447"/>
      <c r="J73" s="447"/>
      <c r="K73" s="447"/>
      <c r="L73" s="447"/>
      <c r="M73" s="448"/>
      <c r="N73" s="449" t="s">
        <v>85</v>
      </c>
      <c r="O73" s="449"/>
      <c r="P73" s="449"/>
      <c r="Q73" s="449"/>
      <c r="R73" s="417" t="s">
        <v>46</v>
      </c>
      <c r="S73" s="421"/>
      <c r="T73" s="453" t="s">
        <v>85</v>
      </c>
      <c r="U73" s="449"/>
      <c r="V73" s="449"/>
      <c r="W73" s="449"/>
      <c r="X73" s="417" t="s">
        <v>47</v>
      </c>
      <c r="Y73" s="421"/>
      <c r="AA73" s="61" t="s">
        <v>162</v>
      </c>
      <c r="AB73" s="61">
        <v>341000</v>
      </c>
      <c r="AD73" s="61" t="e">
        <f>VLOOKUP(H73,AA72:AB83,2,FALSE)</f>
        <v>#N/A</v>
      </c>
      <c r="AE73" s="61" t="e">
        <f>ROUNDDOWN(A73*AD73*1.39*1.1*1.7,-3)</f>
        <v>#N/A</v>
      </c>
      <c r="AF73" s="61" t="e">
        <f>ROUNDDOWN(AE73*0.4,2)</f>
        <v>#N/A</v>
      </c>
    </row>
    <row r="74" spans="1:91" s="3" customFormat="1" ht="26.25" customHeight="1" x14ac:dyDescent="0.15">
      <c r="A74" s="410"/>
      <c r="B74" s="410"/>
      <c r="C74" s="410"/>
      <c r="D74" s="410"/>
      <c r="E74" s="411"/>
      <c r="F74" s="412"/>
      <c r="G74" s="413"/>
      <c r="H74" s="422">
        <v>25</v>
      </c>
      <c r="I74" s="422"/>
      <c r="J74" s="422"/>
      <c r="K74" s="454"/>
      <c r="L74" s="455" t="s">
        <v>48</v>
      </c>
      <c r="M74" s="425"/>
      <c r="N74" s="450"/>
      <c r="O74" s="451"/>
      <c r="P74" s="451"/>
      <c r="Q74" s="451"/>
      <c r="R74" s="452"/>
      <c r="S74" s="424"/>
      <c r="T74" s="450"/>
      <c r="U74" s="451"/>
      <c r="V74" s="451"/>
      <c r="W74" s="451"/>
      <c r="X74" s="452"/>
      <c r="Y74" s="424"/>
      <c r="AA74" s="61" t="s">
        <v>163</v>
      </c>
      <c r="AB74" s="61">
        <v>408000</v>
      </c>
      <c r="AE74" s="63" t="s">
        <v>175</v>
      </c>
      <c r="AF74" s="63" t="s">
        <v>176</v>
      </c>
    </row>
    <row r="75" spans="1:91" s="3" customFormat="1" ht="18.75" customHeight="1" x14ac:dyDescent="0.15">
      <c r="B75" s="8"/>
      <c r="C75" s="9"/>
      <c r="D75" s="9"/>
      <c r="E75" s="9"/>
      <c r="F75" s="9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AA75" s="61" t="s">
        <v>161</v>
      </c>
      <c r="AB75" s="61">
        <v>132000</v>
      </c>
      <c r="AE75" s="61" t="e">
        <f>ROUNDDOWN(A73*AD73*1.39,0)</f>
        <v>#N/A</v>
      </c>
      <c r="AF75" s="61" t="e">
        <f>ROUNDDOWN(AE75-AF73,-3)</f>
        <v>#N/A</v>
      </c>
    </row>
    <row r="76" spans="1:91" s="3" customFormat="1" ht="18.75" customHeight="1" x14ac:dyDescent="0.15">
      <c r="A76" s="5" t="s">
        <v>99</v>
      </c>
      <c r="E76" s="3" t="s">
        <v>101</v>
      </c>
      <c r="U76" s="4"/>
      <c r="W76" s="302" t="s">
        <v>26</v>
      </c>
      <c r="X76" s="302"/>
      <c r="Y76" s="302"/>
      <c r="AA76" s="61" t="s">
        <v>164</v>
      </c>
      <c r="AB76" s="61">
        <v>246000</v>
      </c>
    </row>
    <row r="77" spans="1:91" s="3" customFormat="1" ht="26.25" customHeight="1" x14ac:dyDescent="0.15">
      <c r="A77" s="372" t="s">
        <v>55</v>
      </c>
      <c r="B77" s="373"/>
      <c r="C77" s="373"/>
      <c r="D77" s="373"/>
      <c r="E77" s="373"/>
      <c r="F77" s="19"/>
      <c r="G77" s="20"/>
      <c r="H77" s="20"/>
      <c r="I77" s="20"/>
      <c r="J77" s="20"/>
      <c r="K77" s="20"/>
      <c r="L77" s="21"/>
      <c r="M77" s="20"/>
      <c r="N77" s="20"/>
      <c r="O77" s="21"/>
      <c r="P77" s="21"/>
      <c r="Q77" s="22"/>
      <c r="R77" s="22"/>
      <c r="S77" s="21"/>
      <c r="T77" s="23"/>
      <c r="U77" s="56" t="s">
        <v>86</v>
      </c>
      <c r="V77" s="456" t="e">
        <f>AF73</f>
        <v>#N/A</v>
      </c>
      <c r="W77" s="457"/>
      <c r="X77" s="457"/>
      <c r="Y77" s="458"/>
      <c r="AA77" s="61" t="s">
        <v>165</v>
      </c>
      <c r="AB77" s="61">
        <v>302000</v>
      </c>
    </row>
    <row r="78" spans="1:91" s="3" customFormat="1" ht="26.25" customHeight="1" x14ac:dyDescent="0.15">
      <c r="A78" s="459" t="s">
        <v>58</v>
      </c>
      <c r="B78" s="460"/>
      <c r="C78" s="460"/>
      <c r="D78" s="460"/>
      <c r="E78" s="461"/>
      <c r="F78" s="24" t="s">
        <v>106</v>
      </c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7"/>
      <c r="R78" s="27"/>
      <c r="S78" s="26"/>
      <c r="T78" s="28"/>
      <c r="U78" s="60" t="s">
        <v>87</v>
      </c>
      <c r="V78" s="462" t="e">
        <f>AF75</f>
        <v>#N/A</v>
      </c>
      <c r="W78" s="463"/>
      <c r="X78" s="463"/>
      <c r="Y78" s="464"/>
      <c r="AA78" s="61" t="s">
        <v>166</v>
      </c>
      <c r="AB78" s="61">
        <v>117000</v>
      </c>
    </row>
    <row r="79" spans="1:91" s="3" customFormat="1" ht="26.25" customHeight="1" x14ac:dyDescent="0.15">
      <c r="A79" s="291" t="s">
        <v>60</v>
      </c>
      <c r="B79" s="292"/>
      <c r="C79" s="292"/>
      <c r="D79" s="292"/>
      <c r="E79" s="292"/>
      <c r="F79" s="293" t="s">
        <v>88</v>
      </c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131" t="s">
        <v>57</v>
      </c>
      <c r="V79" s="383" t="e">
        <f>SUM(V77:Y78)</f>
        <v>#N/A</v>
      </c>
      <c r="W79" s="383"/>
      <c r="X79" s="383"/>
      <c r="Y79" s="383"/>
      <c r="AA79" s="61" t="s">
        <v>167</v>
      </c>
      <c r="AB79" s="61">
        <v>283000</v>
      </c>
    </row>
    <row r="80" spans="1:91" s="3" customFormat="1" ht="37.5" customHeight="1" x14ac:dyDescent="0.15">
      <c r="A80" s="29"/>
      <c r="AA80" s="61" t="s">
        <v>168</v>
      </c>
      <c r="AB80" s="61">
        <v>350000</v>
      </c>
    </row>
    <row r="81" spans="1:28" s="3" customFormat="1" ht="18.75" customHeight="1" x14ac:dyDescent="0.15">
      <c r="A81" s="5" t="s">
        <v>62</v>
      </c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T81" s="9"/>
      <c r="U81" s="9"/>
      <c r="V81" s="9"/>
      <c r="W81" s="302"/>
      <c r="X81" s="302"/>
      <c r="Y81" s="302"/>
      <c r="AA81" s="61" t="s">
        <v>169</v>
      </c>
      <c r="AB81" s="61">
        <v>101000</v>
      </c>
    </row>
    <row r="82" spans="1:28" s="3" customFormat="1" ht="18.75" customHeight="1" x14ac:dyDescent="0.15">
      <c r="A82" s="5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T82" s="9"/>
      <c r="U82" s="9"/>
      <c r="V82" s="9"/>
      <c r="W82" s="130"/>
      <c r="X82" s="130"/>
      <c r="Y82" s="130"/>
      <c r="AA82" s="61" t="s">
        <v>170</v>
      </c>
      <c r="AB82" s="61">
        <v>216000</v>
      </c>
    </row>
    <row r="83" spans="1:28" s="3" customFormat="1" ht="18.75" customHeight="1" x14ac:dyDescent="0.15">
      <c r="A83" s="359" t="s">
        <v>143</v>
      </c>
      <c r="B83" s="359"/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AA83" s="61" t="s">
        <v>171</v>
      </c>
      <c r="AB83" s="61">
        <v>272000</v>
      </c>
    </row>
    <row r="84" spans="1:28" s="3" customFormat="1" ht="18.75" customHeight="1" thickBot="1" x14ac:dyDescent="0.2">
      <c r="A84" s="5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360"/>
      <c r="P84" s="360"/>
      <c r="Q84" s="360"/>
      <c r="R84" s="360"/>
      <c r="S84" s="360"/>
      <c r="T84" s="9"/>
      <c r="U84" s="9"/>
      <c r="V84" s="9"/>
      <c r="W84" s="302" t="s">
        <v>26</v>
      </c>
      <c r="X84" s="302"/>
      <c r="Y84" s="302"/>
    </row>
    <row r="85" spans="1:28" s="3" customFormat="1" ht="26.25" customHeight="1" x14ac:dyDescent="0.15">
      <c r="A85" s="361" t="s">
        <v>111</v>
      </c>
      <c r="B85" s="364" t="s">
        <v>89</v>
      </c>
      <c r="C85" s="364"/>
      <c r="D85" s="364"/>
      <c r="E85" s="364"/>
      <c r="F85" s="343" t="s">
        <v>12</v>
      </c>
      <c r="G85" s="343"/>
      <c r="H85" s="343"/>
      <c r="I85" s="344">
        <f>A73</f>
        <v>0</v>
      </c>
      <c r="J85" s="344"/>
      <c r="K85" s="344"/>
      <c r="L85" s="30" t="s">
        <v>63</v>
      </c>
      <c r="M85" s="132" t="s">
        <v>64</v>
      </c>
      <c r="N85" s="336" t="s">
        <v>65</v>
      </c>
      <c r="O85" s="336"/>
      <c r="P85" s="365"/>
      <c r="Q85" s="366"/>
      <c r="R85" s="367"/>
      <c r="S85" s="348" t="s">
        <v>66</v>
      </c>
      <c r="T85" s="349"/>
      <c r="U85" s="131" t="s">
        <v>59</v>
      </c>
      <c r="V85" s="342">
        <f>ROUNDDOWN(I85*P85,0)</f>
        <v>0</v>
      </c>
      <c r="W85" s="342"/>
      <c r="X85" s="342"/>
      <c r="Y85" s="342"/>
    </row>
    <row r="86" spans="1:28" s="3" customFormat="1" ht="26.25" customHeight="1" x14ac:dyDescent="0.15">
      <c r="A86" s="362"/>
      <c r="B86" s="364" t="s">
        <v>28</v>
      </c>
      <c r="C86" s="364"/>
      <c r="D86" s="364"/>
      <c r="E86" s="364"/>
      <c r="F86" s="343" t="s">
        <v>12</v>
      </c>
      <c r="G86" s="343"/>
      <c r="H86" s="343"/>
      <c r="I86" s="344">
        <f>A73</f>
        <v>0</v>
      </c>
      <c r="J86" s="344"/>
      <c r="K86" s="344"/>
      <c r="L86" s="30" t="s">
        <v>63</v>
      </c>
      <c r="M86" s="31" t="s">
        <v>64</v>
      </c>
      <c r="N86" s="354" t="s">
        <v>65</v>
      </c>
      <c r="O86" s="355"/>
      <c r="P86" s="356"/>
      <c r="Q86" s="357"/>
      <c r="R86" s="358"/>
      <c r="S86" s="465" t="s">
        <v>107</v>
      </c>
      <c r="T86" s="351"/>
      <c r="U86" s="131" t="s">
        <v>61</v>
      </c>
      <c r="V86" s="342">
        <f>ROUNDDOWN(I86*P86,0)</f>
        <v>0</v>
      </c>
      <c r="W86" s="342"/>
      <c r="X86" s="342"/>
      <c r="Y86" s="342"/>
    </row>
    <row r="87" spans="1:28" s="3" customFormat="1" ht="26.25" customHeight="1" x14ac:dyDescent="0.15">
      <c r="A87" s="362"/>
      <c r="B87" s="364" t="s">
        <v>29</v>
      </c>
      <c r="C87" s="364"/>
      <c r="D87" s="364"/>
      <c r="E87" s="364"/>
      <c r="F87" s="343" t="s">
        <v>12</v>
      </c>
      <c r="G87" s="343"/>
      <c r="H87" s="343"/>
      <c r="I87" s="344">
        <f>A73</f>
        <v>0</v>
      </c>
      <c r="J87" s="344"/>
      <c r="K87" s="344"/>
      <c r="L87" s="30" t="s">
        <v>63</v>
      </c>
      <c r="M87" s="31" t="s">
        <v>64</v>
      </c>
      <c r="N87" s="354" t="s">
        <v>65</v>
      </c>
      <c r="O87" s="355"/>
      <c r="P87" s="356"/>
      <c r="Q87" s="357"/>
      <c r="R87" s="358"/>
      <c r="S87" s="465" t="s">
        <v>107</v>
      </c>
      <c r="T87" s="351"/>
      <c r="U87" s="131" t="s">
        <v>67</v>
      </c>
      <c r="V87" s="342">
        <f>ROUNDDOWN(I87*P87,0)</f>
        <v>0</v>
      </c>
      <c r="W87" s="342"/>
      <c r="X87" s="342"/>
      <c r="Y87" s="342"/>
    </row>
    <row r="88" spans="1:28" s="3" customFormat="1" ht="26.25" customHeight="1" x14ac:dyDescent="0.15">
      <c r="A88" s="362"/>
      <c r="B88" s="364" t="s">
        <v>90</v>
      </c>
      <c r="C88" s="364"/>
      <c r="D88" s="364"/>
      <c r="E88" s="364"/>
      <c r="F88" s="343" t="s">
        <v>12</v>
      </c>
      <c r="G88" s="343"/>
      <c r="H88" s="343"/>
      <c r="I88" s="344">
        <f>A73</f>
        <v>0</v>
      </c>
      <c r="J88" s="344"/>
      <c r="K88" s="344"/>
      <c r="L88" s="30" t="s">
        <v>63</v>
      </c>
      <c r="M88" s="31" t="s">
        <v>64</v>
      </c>
      <c r="N88" s="354" t="s">
        <v>65</v>
      </c>
      <c r="O88" s="355"/>
      <c r="P88" s="356"/>
      <c r="Q88" s="357"/>
      <c r="R88" s="358"/>
      <c r="S88" s="465" t="s">
        <v>107</v>
      </c>
      <c r="T88" s="351"/>
      <c r="U88" s="131" t="s">
        <v>69</v>
      </c>
      <c r="V88" s="342">
        <f>ROUNDDOWN(I88*P88,0)</f>
        <v>0</v>
      </c>
      <c r="W88" s="342"/>
      <c r="X88" s="342"/>
      <c r="Y88" s="342"/>
    </row>
    <row r="89" spans="1:28" s="3" customFormat="1" ht="26.25" customHeight="1" thickBot="1" x14ac:dyDescent="0.2">
      <c r="A89" s="363"/>
      <c r="B89" s="364" t="s">
        <v>30</v>
      </c>
      <c r="C89" s="364"/>
      <c r="D89" s="364"/>
      <c r="E89" s="364"/>
      <c r="F89" s="343" t="s">
        <v>12</v>
      </c>
      <c r="G89" s="343"/>
      <c r="H89" s="343"/>
      <c r="I89" s="344">
        <f>A73</f>
        <v>0</v>
      </c>
      <c r="J89" s="344"/>
      <c r="K89" s="344"/>
      <c r="L89" s="30" t="s">
        <v>63</v>
      </c>
      <c r="M89" s="31" t="s">
        <v>64</v>
      </c>
      <c r="N89" s="354" t="s">
        <v>65</v>
      </c>
      <c r="O89" s="355"/>
      <c r="P89" s="439"/>
      <c r="Q89" s="440"/>
      <c r="R89" s="441"/>
      <c r="S89" s="465" t="s">
        <v>107</v>
      </c>
      <c r="T89" s="351"/>
      <c r="U89" s="131" t="s">
        <v>70</v>
      </c>
      <c r="V89" s="342">
        <f>ROUNDDOWN(I89*P89,0)</f>
        <v>0</v>
      </c>
      <c r="W89" s="342"/>
      <c r="X89" s="342"/>
      <c r="Y89" s="342"/>
    </row>
    <row r="90" spans="1:28" s="3" customFormat="1" ht="26.25" customHeight="1" thickBot="1" x14ac:dyDescent="0.2">
      <c r="A90" s="305" t="s">
        <v>17</v>
      </c>
      <c r="B90" s="306"/>
      <c r="C90" s="306"/>
      <c r="D90" s="306"/>
      <c r="E90" s="306"/>
      <c r="F90" s="307" t="s">
        <v>91</v>
      </c>
      <c r="G90" s="308"/>
      <c r="H90" s="308"/>
      <c r="I90" s="308"/>
      <c r="J90" s="308"/>
      <c r="K90" s="308"/>
      <c r="L90" s="308"/>
      <c r="M90" s="308"/>
      <c r="N90" s="308"/>
      <c r="O90" s="308"/>
      <c r="P90" s="309"/>
      <c r="Q90" s="309"/>
      <c r="R90" s="309"/>
      <c r="S90" s="308"/>
      <c r="T90" s="310"/>
      <c r="U90" s="35" t="s">
        <v>71</v>
      </c>
      <c r="V90" s="311">
        <f>ROUNDDOWN(SUM(V85:Y89),0)</f>
        <v>0</v>
      </c>
      <c r="W90" s="311"/>
      <c r="X90" s="311"/>
      <c r="Y90" s="312"/>
    </row>
    <row r="91" spans="1:28" s="3" customFormat="1" ht="26.25" customHeight="1" thickBot="1" x14ac:dyDescent="0.2">
      <c r="A91" s="305" t="s">
        <v>18</v>
      </c>
      <c r="B91" s="306"/>
      <c r="C91" s="306"/>
      <c r="D91" s="306"/>
      <c r="E91" s="306"/>
      <c r="F91" s="313" t="s">
        <v>77</v>
      </c>
      <c r="G91" s="314"/>
      <c r="H91" s="314"/>
      <c r="I91" s="314"/>
      <c r="J91" s="314"/>
      <c r="K91" s="314"/>
      <c r="L91" s="314"/>
      <c r="M91" s="314"/>
      <c r="N91" s="36" t="s">
        <v>71</v>
      </c>
      <c r="O91" s="37" t="s">
        <v>19</v>
      </c>
      <c r="P91" s="476"/>
      <c r="Q91" s="477"/>
      <c r="R91" s="478"/>
      <c r="S91" s="38" t="s">
        <v>78</v>
      </c>
      <c r="T91" s="39"/>
      <c r="U91" s="40" t="s">
        <v>74</v>
      </c>
      <c r="V91" s="318">
        <f>ROUNDDOWN(V90*P91/100,0)</f>
        <v>0</v>
      </c>
      <c r="W91" s="318"/>
      <c r="X91" s="318"/>
      <c r="Y91" s="319"/>
    </row>
    <row r="92" spans="1:28" s="3" customFormat="1" ht="26.25" customHeight="1" x14ac:dyDescent="0.15">
      <c r="A92" s="291" t="s">
        <v>22</v>
      </c>
      <c r="B92" s="292"/>
      <c r="C92" s="292"/>
      <c r="D92" s="292"/>
      <c r="E92" s="292"/>
      <c r="F92" s="293" t="s">
        <v>92</v>
      </c>
      <c r="G92" s="294"/>
      <c r="H92" s="294"/>
      <c r="I92" s="294"/>
      <c r="J92" s="294"/>
      <c r="K92" s="294"/>
      <c r="L92" s="294"/>
      <c r="M92" s="294"/>
      <c r="N92" s="294"/>
      <c r="O92" s="294"/>
      <c r="P92" s="295"/>
      <c r="Q92" s="295"/>
      <c r="R92" s="295"/>
      <c r="S92" s="294"/>
      <c r="T92" s="296"/>
      <c r="U92" s="45" t="s">
        <v>76</v>
      </c>
      <c r="V92" s="297">
        <f>SUM(V90:Y91)</f>
        <v>0</v>
      </c>
      <c r="W92" s="297"/>
      <c r="X92" s="297"/>
      <c r="Y92" s="298"/>
    </row>
    <row r="93" spans="1:28" s="3" customFormat="1" ht="26.25" customHeight="1" x14ac:dyDescent="0.15">
      <c r="F93" s="4"/>
      <c r="G93" s="4"/>
      <c r="H93" s="4"/>
      <c r="I93" s="4"/>
      <c r="J93" s="4"/>
      <c r="L93" s="4"/>
      <c r="Q93" s="42"/>
      <c r="R93" s="42"/>
      <c r="S93" s="42"/>
      <c r="T93" s="42"/>
      <c r="U93" s="4"/>
      <c r="V93" s="299" t="s">
        <v>93</v>
      </c>
      <c r="W93" s="299"/>
      <c r="X93" s="300" t="e">
        <f>V92/A73</f>
        <v>#DIV/0!</v>
      </c>
      <c r="Y93" s="300"/>
    </row>
    <row r="94" spans="1:28" s="3" customFormat="1" ht="18.75" customHeight="1" x14ac:dyDescent="0.15">
      <c r="F94" s="4"/>
      <c r="G94" s="4"/>
      <c r="H94" s="4"/>
      <c r="I94" s="4"/>
      <c r="J94" s="4"/>
      <c r="L94" s="4"/>
      <c r="Q94" s="42"/>
      <c r="R94" s="42"/>
      <c r="S94" s="42"/>
      <c r="T94" s="42"/>
      <c r="U94" s="4"/>
      <c r="V94" s="46"/>
      <c r="W94" s="301"/>
      <c r="X94" s="301"/>
      <c r="Y94" s="47"/>
    </row>
    <row r="95" spans="1:28" s="3" customFormat="1" ht="18.75" customHeight="1" x14ac:dyDescent="0.15">
      <c r="A95" s="5" t="s">
        <v>81</v>
      </c>
      <c r="F95" s="48"/>
      <c r="G95" s="48"/>
      <c r="H95" s="48"/>
      <c r="I95" s="48"/>
      <c r="J95" s="48"/>
      <c r="K95" s="48"/>
      <c r="L95" s="48"/>
      <c r="M95" s="48"/>
      <c r="N95" s="48"/>
      <c r="O95" s="302"/>
      <c r="P95" s="302"/>
      <c r="Q95" s="302"/>
      <c r="R95" s="48"/>
      <c r="S95" s="48"/>
      <c r="T95" s="48"/>
      <c r="U95" s="4"/>
      <c r="W95" s="302" t="s">
        <v>26</v>
      </c>
      <c r="X95" s="302"/>
      <c r="Y95" s="302"/>
    </row>
    <row r="96" spans="1:28" s="3" customFormat="1" ht="26.25" customHeight="1" x14ac:dyDescent="0.15">
      <c r="A96" s="303" t="s">
        <v>82</v>
      </c>
      <c r="B96" s="303"/>
      <c r="C96" s="303"/>
      <c r="D96" s="303"/>
      <c r="E96" s="303"/>
      <c r="F96" s="303"/>
      <c r="G96" s="303"/>
      <c r="H96" s="303"/>
      <c r="I96" s="303"/>
      <c r="J96" s="303"/>
      <c r="K96" s="303" t="s">
        <v>94</v>
      </c>
      <c r="L96" s="303"/>
      <c r="M96" s="303"/>
      <c r="N96" s="303"/>
      <c r="O96" s="303"/>
      <c r="P96" s="303"/>
      <c r="Q96" s="303"/>
      <c r="R96" s="303"/>
      <c r="S96" s="303"/>
      <c r="T96" s="303"/>
      <c r="U96" s="131" t="s">
        <v>24</v>
      </c>
      <c r="V96" s="475" t="e">
        <f>V79-V92</f>
        <v>#N/A</v>
      </c>
      <c r="W96" s="475"/>
      <c r="X96" s="475"/>
      <c r="Y96" s="475"/>
    </row>
    <row r="97" spans="1:91" s="3" customFormat="1" ht="26.25" customHeight="1" x14ac:dyDescent="0.15">
      <c r="M97" s="49"/>
      <c r="N97" s="49"/>
      <c r="O97" s="49"/>
      <c r="P97" s="49"/>
      <c r="Q97" s="49"/>
      <c r="R97" s="49"/>
      <c r="S97" s="49"/>
      <c r="T97" s="49"/>
      <c r="U97" s="4"/>
    </row>
    <row r="98" spans="1:91" s="68" customFormat="1" ht="26.25" customHeight="1" x14ac:dyDescent="0.2">
      <c r="A98" s="1"/>
      <c r="B98" s="466" t="s">
        <v>191</v>
      </c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s="68" customFormat="1" ht="26.25" customHeight="1" thickBot="1" x14ac:dyDescent="0.25">
      <c r="A99" s="1"/>
      <c r="B99" s="466"/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s="68" customFormat="1" ht="26.25" customHeight="1" x14ac:dyDescent="0.2">
      <c r="A100" s="2"/>
      <c r="B100" s="467" t="s">
        <v>38</v>
      </c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8"/>
      <c r="V100" s="469"/>
      <c r="W100" s="470"/>
      <c r="X100" s="470"/>
      <c r="Y100" s="47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s="68" customFormat="1" ht="26.25" customHeight="1" thickBot="1" x14ac:dyDescent="0.25">
      <c r="A101" s="1"/>
      <c r="B101" s="467" t="s">
        <v>39</v>
      </c>
      <c r="C101" s="467"/>
      <c r="D101" s="467"/>
      <c r="E101" s="467"/>
      <c r="F101" s="467"/>
      <c r="G101" s="467"/>
      <c r="H101" s="467"/>
      <c r="I101" s="467"/>
      <c r="J101" s="467"/>
      <c r="K101" s="467"/>
      <c r="L101" s="467"/>
      <c r="M101" s="467"/>
      <c r="N101" s="467"/>
      <c r="O101" s="467"/>
      <c r="P101" s="467"/>
      <c r="Q101" s="467"/>
      <c r="R101" s="467"/>
      <c r="S101" s="467"/>
      <c r="T101" s="467"/>
      <c r="U101" s="468"/>
      <c r="V101" s="472"/>
      <c r="W101" s="473"/>
      <c r="X101" s="473"/>
      <c r="Y101" s="474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s="68" customFormat="1" ht="41.25" customHeight="1" thickBot="1" x14ac:dyDescent="0.25">
      <c r="A102" s="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7"/>
      <c r="W102" s="87"/>
      <c r="X102" s="87"/>
      <c r="Y102" s="87"/>
      <c r="Z102" s="1"/>
      <c r="AA102" s="115"/>
      <c r="AB102" s="115"/>
      <c r="AC102" s="115"/>
      <c r="AD102" s="115"/>
      <c r="AE102" s="115"/>
      <c r="AF102" s="115"/>
      <c r="AG102" s="117"/>
      <c r="AH102" s="117"/>
      <c r="AI102" s="117"/>
      <c r="AJ102" s="117"/>
      <c r="AK102" s="117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21" customHeight="1" x14ac:dyDescent="0.15">
      <c r="A103" s="434" t="s">
        <v>199</v>
      </c>
      <c r="B103" s="434"/>
      <c r="C103" s="434"/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AG103" s="111" t="s">
        <v>200</v>
      </c>
    </row>
    <row r="104" spans="1:91" ht="18.7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2"/>
      <c r="J104" s="52"/>
      <c r="K104" s="52"/>
      <c r="L104" s="52"/>
      <c r="T104" s="65"/>
      <c r="X104" s="48"/>
      <c r="Y104" s="65"/>
    </row>
    <row r="105" spans="1:91" ht="18.75" customHeight="1" x14ac:dyDescent="0.15">
      <c r="A105" s="5" t="s">
        <v>204</v>
      </c>
      <c r="B105" s="51"/>
      <c r="C105" s="51"/>
      <c r="D105" s="51"/>
      <c r="E105" s="51"/>
      <c r="F105" s="51"/>
      <c r="G105" s="51"/>
      <c r="H105" s="51"/>
      <c r="I105" s="52"/>
      <c r="J105" s="52"/>
      <c r="K105" s="52"/>
      <c r="L105" s="52"/>
      <c r="T105" s="65"/>
      <c r="X105" s="48"/>
      <c r="Y105" s="65"/>
    </row>
    <row r="106" spans="1:91" s="3" customFormat="1" ht="18.75" customHeight="1" thickBot="1" x14ac:dyDescent="0.2">
      <c r="A106" s="303" t="s">
        <v>205</v>
      </c>
      <c r="B106" s="303"/>
      <c r="C106" s="303"/>
      <c r="D106" s="303"/>
      <c r="E106" s="303"/>
      <c r="F106" s="303"/>
      <c r="G106" s="303"/>
      <c r="H106" s="303" t="s">
        <v>42</v>
      </c>
      <c r="I106" s="303"/>
      <c r="J106" s="303"/>
      <c r="K106" s="303"/>
      <c r="L106" s="303"/>
      <c r="M106" s="303"/>
      <c r="N106" s="303" t="s">
        <v>43</v>
      </c>
      <c r="O106" s="303"/>
      <c r="P106" s="303"/>
      <c r="Q106" s="303"/>
      <c r="R106" s="303"/>
      <c r="S106" s="303"/>
      <c r="T106" s="435" t="s">
        <v>44</v>
      </c>
      <c r="U106" s="435"/>
      <c r="V106" s="435"/>
      <c r="W106" s="435"/>
      <c r="X106" s="303"/>
      <c r="Y106" s="303"/>
    </row>
    <row r="107" spans="1:91" s="3" customFormat="1" ht="26.25" customHeight="1" thickBot="1" x14ac:dyDescent="0.2">
      <c r="A107" s="410">
        <f>施業提案書!AH8</f>
        <v>0</v>
      </c>
      <c r="B107" s="410"/>
      <c r="C107" s="410"/>
      <c r="D107" s="410"/>
      <c r="E107" s="411"/>
      <c r="F107" s="412" t="s">
        <v>45</v>
      </c>
      <c r="G107" s="413"/>
      <c r="H107" s="414" t="s">
        <v>178</v>
      </c>
      <c r="I107" s="414"/>
      <c r="J107" s="414"/>
      <c r="K107" s="414"/>
      <c r="L107" s="414"/>
      <c r="M107" s="414"/>
      <c r="N107" s="415">
        <f>I112+I113</f>
        <v>0</v>
      </c>
      <c r="O107" s="416"/>
      <c r="P107" s="416"/>
      <c r="Q107" s="416"/>
      <c r="R107" s="417" t="s">
        <v>46</v>
      </c>
      <c r="S107" s="417"/>
      <c r="T107" s="418"/>
      <c r="U107" s="419"/>
      <c r="V107" s="419"/>
      <c r="W107" s="420"/>
      <c r="X107" s="417" t="s">
        <v>47</v>
      </c>
      <c r="Y107" s="421"/>
    </row>
    <row r="108" spans="1:91" s="3" customFormat="1" ht="26.25" customHeight="1" x14ac:dyDescent="0.15">
      <c r="A108" s="410"/>
      <c r="B108" s="410"/>
      <c r="C108" s="410"/>
      <c r="D108" s="410"/>
      <c r="E108" s="411"/>
      <c r="F108" s="412"/>
      <c r="G108" s="413"/>
      <c r="H108" s="422">
        <v>100</v>
      </c>
      <c r="I108" s="422"/>
      <c r="J108" s="422"/>
      <c r="K108" s="423"/>
      <c r="L108" s="424" t="s">
        <v>48</v>
      </c>
      <c r="M108" s="425"/>
      <c r="N108" s="426" t="e">
        <f>N107/A107</f>
        <v>#DIV/0!</v>
      </c>
      <c r="O108" s="427"/>
      <c r="P108" s="427"/>
      <c r="Q108" s="427"/>
      <c r="R108" s="428" t="s">
        <v>102</v>
      </c>
      <c r="S108" s="429"/>
      <c r="T108" s="430" t="e">
        <f>T107/A107</f>
        <v>#DIV/0!</v>
      </c>
      <c r="U108" s="431"/>
      <c r="V108" s="431"/>
      <c r="W108" s="431"/>
      <c r="X108" s="432" t="s">
        <v>103</v>
      </c>
      <c r="Y108" s="433"/>
    </row>
    <row r="109" spans="1:91" s="3" customFormat="1" ht="26.25" customHeight="1" x14ac:dyDescent="0.15">
      <c r="A109" s="386" t="s">
        <v>109</v>
      </c>
      <c r="B109" s="387"/>
      <c r="C109" s="388"/>
      <c r="D109" s="389">
        <f>D7</f>
        <v>365.81</v>
      </c>
      <c r="E109" s="344"/>
      <c r="F109" s="390" t="s">
        <v>108</v>
      </c>
      <c r="G109" s="39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91" s="3" customFormat="1" ht="18.75" customHeight="1" x14ac:dyDescent="0.1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91" s="3" customFormat="1" ht="18.75" customHeight="1" x14ac:dyDescent="0.15">
      <c r="A111" s="5" t="s">
        <v>99</v>
      </c>
      <c r="U111" s="4"/>
      <c r="W111" s="302" t="s">
        <v>26</v>
      </c>
      <c r="X111" s="302"/>
      <c r="Y111" s="302"/>
      <c r="AA111" s="88"/>
      <c r="AB111" s="89"/>
    </row>
    <row r="112" spans="1:91" s="3" customFormat="1" ht="26.25" customHeight="1" x14ac:dyDescent="0.15">
      <c r="A112" s="392" t="s">
        <v>147</v>
      </c>
      <c r="B112" s="393"/>
      <c r="C112" s="393"/>
      <c r="D112" s="396" t="s">
        <v>49</v>
      </c>
      <c r="E112" s="396"/>
      <c r="F112" s="397" t="s">
        <v>10</v>
      </c>
      <c r="G112" s="397"/>
      <c r="H112" s="397"/>
      <c r="I112" s="398">
        <f>ROUNDDOWN(AB115*45/100,2)</f>
        <v>0</v>
      </c>
      <c r="J112" s="398"/>
      <c r="K112" s="398"/>
      <c r="L112" s="11" t="s">
        <v>50</v>
      </c>
      <c r="M112" s="399" t="s">
        <v>100</v>
      </c>
      <c r="N112" s="399"/>
      <c r="O112" s="399"/>
      <c r="P112" s="400">
        <v>11000</v>
      </c>
      <c r="Q112" s="400"/>
      <c r="R112" s="400"/>
      <c r="S112" s="12" t="s">
        <v>51</v>
      </c>
      <c r="T112" s="13"/>
      <c r="U112" s="14" t="s">
        <v>52</v>
      </c>
      <c r="V112" s="401">
        <f>I112*P112</f>
        <v>0</v>
      </c>
      <c r="W112" s="401"/>
      <c r="X112" s="401"/>
      <c r="Y112" s="402"/>
      <c r="AA112" s="90"/>
      <c r="AB112" s="91"/>
      <c r="AD112" s="88"/>
      <c r="AE112" s="92"/>
      <c r="AF112" s="88"/>
    </row>
    <row r="113" spans="1:32" s="3" customFormat="1" ht="26.25" customHeight="1" thickBot="1" x14ac:dyDescent="0.2">
      <c r="A113" s="394"/>
      <c r="B113" s="395"/>
      <c r="C113" s="395"/>
      <c r="D113" s="403" t="s">
        <v>53</v>
      </c>
      <c r="E113" s="403"/>
      <c r="F113" s="404" t="s">
        <v>10</v>
      </c>
      <c r="G113" s="404"/>
      <c r="H113" s="404"/>
      <c r="I113" s="405">
        <f>ROUNDDOWN(AB115*37/100,2)</f>
        <v>0</v>
      </c>
      <c r="J113" s="405"/>
      <c r="K113" s="405"/>
      <c r="L113" s="15" t="s">
        <v>50</v>
      </c>
      <c r="M113" s="324" t="s">
        <v>100</v>
      </c>
      <c r="N113" s="324"/>
      <c r="O113" s="324"/>
      <c r="P113" s="406">
        <v>9000</v>
      </c>
      <c r="Q113" s="407"/>
      <c r="R113" s="407"/>
      <c r="S113" s="16" t="s">
        <v>51</v>
      </c>
      <c r="T113" s="17"/>
      <c r="U113" s="18" t="s">
        <v>54</v>
      </c>
      <c r="V113" s="408">
        <f>I113*P113</f>
        <v>0</v>
      </c>
      <c r="W113" s="408"/>
      <c r="X113" s="408"/>
      <c r="Y113" s="409"/>
      <c r="AA113" s="61" t="s">
        <v>152</v>
      </c>
      <c r="AB113" s="62">
        <f>A107</f>
        <v>0</v>
      </c>
      <c r="AD113" s="88"/>
      <c r="AE113" s="88"/>
      <c r="AF113" s="88"/>
    </row>
    <row r="114" spans="1:32" s="3" customFormat="1" ht="26.25" customHeight="1" thickBot="1" x14ac:dyDescent="0.2">
      <c r="A114" s="372" t="s">
        <v>55</v>
      </c>
      <c r="B114" s="373"/>
      <c r="C114" s="373"/>
      <c r="D114" s="373"/>
      <c r="E114" s="373"/>
      <c r="F114" s="343" t="s">
        <v>179</v>
      </c>
      <c r="G114" s="374"/>
      <c r="H114" s="374"/>
      <c r="I114" s="375"/>
      <c r="J114" s="376"/>
      <c r="K114" s="376"/>
      <c r="L114" s="376"/>
      <c r="M114" s="376"/>
      <c r="N114" s="376"/>
      <c r="O114" s="376"/>
      <c r="P114" s="377"/>
      <c r="Q114" s="378" t="s">
        <v>180</v>
      </c>
      <c r="R114" s="378"/>
      <c r="S114" s="378"/>
      <c r="T114" s="379"/>
      <c r="U114" s="56" t="s">
        <v>57</v>
      </c>
      <c r="V114" s="380"/>
      <c r="W114" s="381"/>
      <c r="X114" s="381"/>
      <c r="Y114" s="382"/>
      <c r="AA114" s="61" t="s">
        <v>153</v>
      </c>
      <c r="AB114" s="62">
        <f>ROUNDDOWN(D109*AB113*H108/100,5)</f>
        <v>0</v>
      </c>
      <c r="AD114" s="88"/>
      <c r="AE114" s="92"/>
      <c r="AF114" s="88"/>
    </row>
    <row r="115" spans="1:32" s="3" customFormat="1" ht="26.25" customHeight="1" x14ac:dyDescent="0.15">
      <c r="A115" s="291" t="s">
        <v>60</v>
      </c>
      <c r="B115" s="292"/>
      <c r="C115" s="292"/>
      <c r="D115" s="292"/>
      <c r="E115" s="292"/>
      <c r="F115" s="293" t="s">
        <v>142</v>
      </c>
      <c r="G115" s="294"/>
      <c r="H115" s="294"/>
      <c r="I115" s="295"/>
      <c r="J115" s="295"/>
      <c r="K115" s="295"/>
      <c r="L115" s="295"/>
      <c r="M115" s="295"/>
      <c r="N115" s="295"/>
      <c r="O115" s="295"/>
      <c r="P115" s="295"/>
      <c r="Q115" s="294"/>
      <c r="R115" s="294"/>
      <c r="S115" s="294"/>
      <c r="T115" s="294"/>
      <c r="U115" s="131" t="s">
        <v>59</v>
      </c>
      <c r="V115" s="383">
        <f>SUM(V112:Y114)</f>
        <v>0</v>
      </c>
      <c r="W115" s="383"/>
      <c r="X115" s="383"/>
      <c r="Y115" s="383"/>
      <c r="AA115" s="61" t="s">
        <v>154</v>
      </c>
      <c r="AB115" s="62">
        <f>ROUNDDOWN(AB112+AB114,2)</f>
        <v>0</v>
      </c>
      <c r="AD115" s="88"/>
      <c r="AE115" s="88"/>
      <c r="AF115" s="88"/>
    </row>
    <row r="116" spans="1:32" s="3" customFormat="1" ht="37.5" customHeight="1" x14ac:dyDescent="0.15">
      <c r="A116" s="384" t="s">
        <v>182</v>
      </c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</row>
    <row r="117" spans="1:32" s="3" customFormat="1" ht="18.75" customHeight="1" x14ac:dyDescent="0.15">
      <c r="A117" s="5" t="s">
        <v>62</v>
      </c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53"/>
      <c r="P117" s="53"/>
      <c r="Q117" s="53"/>
      <c r="R117" s="53"/>
      <c r="S117" s="53"/>
      <c r="T117" s="9"/>
      <c r="U117" s="9"/>
      <c r="V117" s="9"/>
      <c r="W117" s="302"/>
      <c r="X117" s="302"/>
      <c r="Y117" s="302"/>
    </row>
    <row r="118" spans="1:32" s="3" customFormat="1" ht="18.75" customHeight="1" x14ac:dyDescent="0.15">
      <c r="A118" s="5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53"/>
      <c r="P118" s="53"/>
      <c r="Q118" s="53"/>
      <c r="R118" s="53"/>
      <c r="S118" s="53"/>
      <c r="T118" s="9"/>
      <c r="U118" s="9"/>
      <c r="V118" s="9"/>
      <c r="W118" s="130"/>
      <c r="X118" s="130"/>
      <c r="Y118" s="130"/>
    </row>
    <row r="119" spans="1:32" s="3" customFormat="1" ht="18.75" customHeight="1" x14ac:dyDescent="0.15">
      <c r="A119" s="359" t="s">
        <v>143</v>
      </c>
      <c r="B119" s="359"/>
      <c r="C119" s="359"/>
      <c r="D119" s="359"/>
      <c r="E119" s="359"/>
      <c r="F119" s="359"/>
      <c r="G119" s="359"/>
      <c r="H119" s="359"/>
      <c r="I119" s="359"/>
      <c r="J119" s="359"/>
      <c r="K119" s="359"/>
      <c r="L119" s="359"/>
      <c r="M119" s="359"/>
      <c r="N119" s="359"/>
      <c r="O119" s="359"/>
      <c r="P119" s="359"/>
      <c r="Q119" s="359"/>
      <c r="R119" s="359"/>
      <c r="S119" s="359"/>
      <c r="T119" s="359"/>
      <c r="U119" s="359"/>
      <c r="V119" s="359"/>
      <c r="W119" s="359"/>
      <c r="X119" s="359"/>
      <c r="Y119" s="359"/>
    </row>
    <row r="120" spans="1:32" s="3" customFormat="1" ht="18.75" customHeight="1" thickBot="1" x14ac:dyDescent="0.2">
      <c r="A120" s="5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360"/>
      <c r="P120" s="360"/>
      <c r="Q120" s="360"/>
      <c r="R120" s="360"/>
      <c r="S120" s="360"/>
      <c r="T120" s="9"/>
      <c r="U120" s="9"/>
      <c r="V120" s="9"/>
      <c r="W120" s="302" t="s">
        <v>26</v>
      </c>
      <c r="X120" s="302"/>
      <c r="Y120" s="302"/>
    </row>
    <row r="121" spans="1:32" s="3" customFormat="1" ht="26.25" customHeight="1" x14ac:dyDescent="0.15">
      <c r="A121" s="361" t="s">
        <v>178</v>
      </c>
      <c r="B121" s="364" t="s">
        <v>11</v>
      </c>
      <c r="C121" s="364"/>
      <c r="D121" s="364"/>
      <c r="E121" s="364"/>
      <c r="F121" s="343" t="s">
        <v>181</v>
      </c>
      <c r="G121" s="343"/>
      <c r="H121" s="343"/>
      <c r="I121" s="344">
        <f>A107</f>
        <v>0</v>
      </c>
      <c r="J121" s="344"/>
      <c r="K121" s="344"/>
      <c r="L121" s="30" t="s">
        <v>63</v>
      </c>
      <c r="M121" s="132" t="s">
        <v>64</v>
      </c>
      <c r="N121" s="336" t="s">
        <v>65</v>
      </c>
      <c r="O121" s="336"/>
      <c r="P121" s="365"/>
      <c r="Q121" s="366"/>
      <c r="R121" s="367"/>
      <c r="S121" s="348" t="s">
        <v>66</v>
      </c>
      <c r="T121" s="349"/>
      <c r="U121" s="131" t="s">
        <v>67</v>
      </c>
      <c r="V121" s="342">
        <f t="shared" ref="V121:V126" si="0">ROUNDDOWN(I121*P121,0)</f>
        <v>0</v>
      </c>
      <c r="W121" s="342"/>
      <c r="X121" s="342"/>
      <c r="Y121" s="342"/>
    </row>
    <row r="122" spans="1:32" s="3" customFormat="1" ht="26.25" customHeight="1" x14ac:dyDescent="0.15">
      <c r="A122" s="362"/>
      <c r="B122" s="368" t="s">
        <v>13</v>
      </c>
      <c r="C122" s="368"/>
      <c r="D122" s="368"/>
      <c r="E122" s="368"/>
      <c r="F122" s="369" t="s">
        <v>10</v>
      </c>
      <c r="G122" s="369"/>
      <c r="H122" s="369"/>
      <c r="I122" s="353">
        <f>N107</f>
        <v>0</v>
      </c>
      <c r="J122" s="353"/>
      <c r="K122" s="353"/>
      <c r="L122" s="26" t="s">
        <v>50</v>
      </c>
      <c r="M122" s="31" t="s">
        <v>64</v>
      </c>
      <c r="N122" s="354" t="s">
        <v>65</v>
      </c>
      <c r="O122" s="355"/>
      <c r="P122" s="356"/>
      <c r="Q122" s="357"/>
      <c r="R122" s="358"/>
      <c r="S122" s="350" t="s">
        <v>68</v>
      </c>
      <c r="T122" s="351"/>
      <c r="U122" s="131" t="s">
        <v>69</v>
      </c>
      <c r="V122" s="342">
        <f t="shared" si="0"/>
        <v>0</v>
      </c>
      <c r="W122" s="342"/>
      <c r="X122" s="342"/>
      <c r="Y122" s="342"/>
    </row>
    <row r="123" spans="1:32" s="3" customFormat="1" ht="26.25" customHeight="1" x14ac:dyDescent="0.15">
      <c r="A123" s="362"/>
      <c r="B123" s="370" t="s">
        <v>14</v>
      </c>
      <c r="C123" s="370"/>
      <c r="D123" s="370"/>
      <c r="E123" s="370"/>
      <c r="F123" s="371" t="s">
        <v>10</v>
      </c>
      <c r="G123" s="371"/>
      <c r="H123" s="371"/>
      <c r="I123" s="353">
        <f>I122</f>
        <v>0</v>
      </c>
      <c r="J123" s="353"/>
      <c r="K123" s="353"/>
      <c r="L123" s="26" t="s">
        <v>50</v>
      </c>
      <c r="M123" s="31" t="s">
        <v>64</v>
      </c>
      <c r="N123" s="354" t="s">
        <v>65</v>
      </c>
      <c r="O123" s="355"/>
      <c r="P123" s="356"/>
      <c r="Q123" s="357"/>
      <c r="R123" s="358"/>
      <c r="S123" s="350" t="s">
        <v>68</v>
      </c>
      <c r="T123" s="351"/>
      <c r="U123" s="131" t="s">
        <v>70</v>
      </c>
      <c r="V123" s="342">
        <f t="shared" si="0"/>
        <v>0</v>
      </c>
      <c r="W123" s="342"/>
      <c r="X123" s="342"/>
      <c r="Y123" s="342"/>
    </row>
    <row r="124" spans="1:32" s="3" customFormat="1" ht="26.25" customHeight="1" x14ac:dyDescent="0.15">
      <c r="A124" s="363"/>
      <c r="B124" s="352" t="s">
        <v>15</v>
      </c>
      <c r="C124" s="352"/>
      <c r="D124" s="352"/>
      <c r="E124" s="352"/>
      <c r="F124" s="333" t="s">
        <v>10</v>
      </c>
      <c r="G124" s="333"/>
      <c r="H124" s="333"/>
      <c r="I124" s="353">
        <f>I122</f>
        <v>0</v>
      </c>
      <c r="J124" s="353"/>
      <c r="K124" s="353"/>
      <c r="L124" s="26" t="s">
        <v>50</v>
      </c>
      <c r="M124" s="31" t="s">
        <v>64</v>
      </c>
      <c r="N124" s="354" t="s">
        <v>65</v>
      </c>
      <c r="O124" s="355"/>
      <c r="P124" s="356"/>
      <c r="Q124" s="357"/>
      <c r="R124" s="358"/>
      <c r="S124" s="350" t="s">
        <v>68</v>
      </c>
      <c r="T124" s="351"/>
      <c r="U124" s="131" t="s">
        <v>71</v>
      </c>
      <c r="V124" s="342">
        <f t="shared" si="0"/>
        <v>0</v>
      </c>
      <c r="W124" s="342"/>
      <c r="X124" s="342"/>
      <c r="Y124" s="342"/>
    </row>
    <row r="125" spans="1:32" s="3" customFormat="1" ht="26.25" customHeight="1" x14ac:dyDescent="0.15">
      <c r="A125" s="330" t="s">
        <v>23</v>
      </c>
      <c r="B125" s="331"/>
      <c r="C125" s="331"/>
      <c r="D125" s="331"/>
      <c r="E125" s="332"/>
      <c r="F125" s="333" t="s">
        <v>16</v>
      </c>
      <c r="G125" s="334"/>
      <c r="H125" s="334"/>
      <c r="I125" s="335">
        <f>T107</f>
        <v>0</v>
      </c>
      <c r="J125" s="335"/>
      <c r="K125" s="335"/>
      <c r="L125" s="32" t="s">
        <v>72</v>
      </c>
      <c r="M125" s="33" t="s">
        <v>64</v>
      </c>
      <c r="N125" s="336" t="s">
        <v>65</v>
      </c>
      <c r="O125" s="336"/>
      <c r="P125" s="337"/>
      <c r="Q125" s="338"/>
      <c r="R125" s="339"/>
      <c r="S125" s="340" t="s">
        <v>73</v>
      </c>
      <c r="T125" s="341"/>
      <c r="U125" s="34" t="s">
        <v>74</v>
      </c>
      <c r="V125" s="342">
        <f t="shared" si="0"/>
        <v>0</v>
      </c>
      <c r="W125" s="342"/>
      <c r="X125" s="342"/>
      <c r="Y125" s="342"/>
    </row>
    <row r="126" spans="1:32" s="3" customFormat="1" ht="26.25" customHeight="1" thickBot="1" x14ac:dyDescent="0.2">
      <c r="A126" s="330" t="s">
        <v>183</v>
      </c>
      <c r="B126" s="331"/>
      <c r="C126" s="331"/>
      <c r="D126" s="331"/>
      <c r="E126" s="332"/>
      <c r="F126" s="343" t="s">
        <v>181</v>
      </c>
      <c r="G126" s="343"/>
      <c r="H126" s="343"/>
      <c r="I126" s="344">
        <f>I121</f>
        <v>0</v>
      </c>
      <c r="J126" s="344"/>
      <c r="K126" s="344"/>
      <c r="L126" s="30" t="s">
        <v>63</v>
      </c>
      <c r="M126" s="132" t="s">
        <v>64</v>
      </c>
      <c r="N126" s="336" t="s">
        <v>65</v>
      </c>
      <c r="O126" s="336"/>
      <c r="P126" s="345"/>
      <c r="Q126" s="346"/>
      <c r="R126" s="347"/>
      <c r="S126" s="348" t="s">
        <v>66</v>
      </c>
      <c r="T126" s="349"/>
      <c r="U126" s="34"/>
      <c r="V126" s="342">
        <f t="shared" si="0"/>
        <v>0</v>
      </c>
      <c r="W126" s="342"/>
      <c r="X126" s="342"/>
      <c r="Y126" s="342"/>
    </row>
    <row r="127" spans="1:32" s="3" customFormat="1" ht="26.25" customHeight="1" thickBot="1" x14ac:dyDescent="0.2">
      <c r="A127" s="305" t="s">
        <v>17</v>
      </c>
      <c r="B127" s="306"/>
      <c r="C127" s="306"/>
      <c r="D127" s="306"/>
      <c r="E127" s="306"/>
      <c r="F127" s="307" t="s">
        <v>75</v>
      </c>
      <c r="G127" s="308"/>
      <c r="H127" s="308"/>
      <c r="I127" s="308"/>
      <c r="J127" s="308"/>
      <c r="K127" s="308"/>
      <c r="L127" s="308"/>
      <c r="M127" s="308"/>
      <c r="N127" s="308"/>
      <c r="O127" s="308"/>
      <c r="P127" s="309"/>
      <c r="Q127" s="309"/>
      <c r="R127" s="309"/>
      <c r="S127" s="308"/>
      <c r="T127" s="310"/>
      <c r="U127" s="35" t="s">
        <v>76</v>
      </c>
      <c r="V127" s="311">
        <f>ROUNDDOWN(SUM(V121:Y126),0)</f>
        <v>0</v>
      </c>
      <c r="W127" s="311"/>
      <c r="X127" s="311"/>
      <c r="Y127" s="312"/>
    </row>
    <row r="128" spans="1:32" s="3" customFormat="1" ht="26.25" customHeight="1" x14ac:dyDescent="0.15">
      <c r="A128" s="305" t="s">
        <v>18</v>
      </c>
      <c r="B128" s="306"/>
      <c r="C128" s="306"/>
      <c r="D128" s="306"/>
      <c r="E128" s="306"/>
      <c r="F128" s="313" t="s">
        <v>77</v>
      </c>
      <c r="G128" s="314"/>
      <c r="H128" s="314"/>
      <c r="I128" s="314"/>
      <c r="J128" s="314"/>
      <c r="K128" s="314"/>
      <c r="L128" s="314"/>
      <c r="M128" s="314"/>
      <c r="N128" s="36" t="s">
        <v>76</v>
      </c>
      <c r="O128" s="37" t="s">
        <v>19</v>
      </c>
      <c r="P128" s="315"/>
      <c r="Q128" s="316"/>
      <c r="R128" s="317"/>
      <c r="S128" s="38" t="s">
        <v>78</v>
      </c>
      <c r="T128" s="39"/>
      <c r="U128" s="40" t="s">
        <v>24</v>
      </c>
      <c r="V128" s="318">
        <f>ROUNDDOWN(V127*P128/100,0)</f>
        <v>0</v>
      </c>
      <c r="W128" s="318"/>
      <c r="X128" s="318"/>
      <c r="Y128" s="319"/>
    </row>
    <row r="129" spans="1:37" s="3" customFormat="1" ht="26.25" customHeight="1" thickBot="1" x14ac:dyDescent="0.2">
      <c r="A129" s="320" t="s">
        <v>20</v>
      </c>
      <c r="B129" s="321"/>
      <c r="C129" s="321"/>
      <c r="D129" s="321"/>
      <c r="E129" s="321"/>
      <c r="F129" s="322" t="s">
        <v>10</v>
      </c>
      <c r="G129" s="322"/>
      <c r="H129" s="322"/>
      <c r="I129" s="323">
        <f>N107</f>
        <v>0</v>
      </c>
      <c r="J129" s="323"/>
      <c r="K129" s="323"/>
      <c r="L129" s="41" t="s">
        <v>50</v>
      </c>
      <c r="M129" s="42" t="s">
        <v>64</v>
      </c>
      <c r="N129" s="324" t="s">
        <v>65</v>
      </c>
      <c r="O129" s="324"/>
      <c r="P129" s="325"/>
      <c r="Q129" s="326"/>
      <c r="R129" s="327"/>
      <c r="S129" s="41" t="s">
        <v>21</v>
      </c>
      <c r="T129" s="43"/>
      <c r="U129" s="44" t="s">
        <v>79</v>
      </c>
      <c r="V129" s="328">
        <f>ROUNDDOWN(I129*P129,0)</f>
        <v>0</v>
      </c>
      <c r="W129" s="328"/>
      <c r="X129" s="328"/>
      <c r="Y129" s="329"/>
    </row>
    <row r="130" spans="1:37" s="3" customFormat="1" ht="26.25" customHeight="1" x14ac:dyDescent="0.15">
      <c r="A130" s="291" t="s">
        <v>22</v>
      </c>
      <c r="B130" s="292"/>
      <c r="C130" s="292"/>
      <c r="D130" s="292"/>
      <c r="E130" s="292"/>
      <c r="F130" s="293" t="s">
        <v>80</v>
      </c>
      <c r="G130" s="294"/>
      <c r="H130" s="294"/>
      <c r="I130" s="294"/>
      <c r="J130" s="294"/>
      <c r="K130" s="294"/>
      <c r="L130" s="294"/>
      <c r="M130" s="294"/>
      <c r="N130" s="294"/>
      <c r="O130" s="294"/>
      <c r="P130" s="295"/>
      <c r="Q130" s="295"/>
      <c r="R130" s="295"/>
      <c r="S130" s="294"/>
      <c r="T130" s="296"/>
      <c r="U130" s="45" t="s">
        <v>40</v>
      </c>
      <c r="V130" s="297">
        <f>SUM(V127:Y129)</f>
        <v>0</v>
      </c>
      <c r="W130" s="297"/>
      <c r="X130" s="297"/>
      <c r="Y130" s="298"/>
    </row>
    <row r="131" spans="1:37" s="3" customFormat="1" ht="26.25" customHeight="1" x14ac:dyDescent="0.15">
      <c r="F131" s="4"/>
      <c r="G131" s="4"/>
      <c r="H131" s="4"/>
      <c r="I131" s="4"/>
      <c r="J131" s="4"/>
      <c r="L131" s="4"/>
      <c r="Q131" s="42"/>
      <c r="R131" s="42"/>
      <c r="S131" s="42"/>
      <c r="T131" s="42"/>
      <c r="U131" s="4"/>
      <c r="V131" s="299" t="s">
        <v>98</v>
      </c>
      <c r="W131" s="299"/>
      <c r="X131" s="300" t="e">
        <f>V130/I122</f>
        <v>#DIV/0!</v>
      </c>
      <c r="Y131" s="300"/>
    </row>
    <row r="132" spans="1:37" s="3" customFormat="1" ht="18.75" customHeight="1" x14ac:dyDescent="0.15">
      <c r="F132" s="4"/>
      <c r="G132" s="4"/>
      <c r="H132" s="4"/>
      <c r="I132" s="4"/>
      <c r="J132" s="4"/>
      <c r="L132" s="4"/>
      <c r="Q132" s="42"/>
      <c r="R132" s="42"/>
      <c r="S132" s="42"/>
      <c r="T132" s="42"/>
      <c r="U132" s="4"/>
      <c r="V132" s="46"/>
      <c r="W132" s="301"/>
      <c r="X132" s="301"/>
      <c r="Y132" s="47"/>
    </row>
    <row r="133" spans="1:37" s="3" customFormat="1" ht="18.75" customHeight="1" x14ac:dyDescent="0.15">
      <c r="A133" s="5" t="s">
        <v>81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302"/>
      <c r="P133" s="302"/>
      <c r="Q133" s="302"/>
      <c r="R133" s="48"/>
      <c r="S133" s="48"/>
      <c r="T133" s="48"/>
      <c r="U133" s="4"/>
      <c r="W133" s="302" t="s">
        <v>26</v>
      </c>
      <c r="X133" s="302"/>
      <c r="Y133" s="302"/>
    </row>
    <row r="134" spans="1:37" s="3" customFormat="1" ht="25.5" customHeight="1" x14ac:dyDescent="0.15">
      <c r="A134" s="303" t="s">
        <v>82</v>
      </c>
      <c r="B134" s="303"/>
      <c r="C134" s="303"/>
      <c r="D134" s="303"/>
      <c r="E134" s="303"/>
      <c r="F134" s="303"/>
      <c r="G134" s="303"/>
      <c r="H134" s="303"/>
      <c r="I134" s="303"/>
      <c r="J134" s="303"/>
      <c r="K134" s="303" t="s">
        <v>83</v>
      </c>
      <c r="L134" s="303"/>
      <c r="M134" s="303"/>
      <c r="N134" s="303"/>
      <c r="O134" s="303"/>
      <c r="P134" s="303"/>
      <c r="Q134" s="303"/>
      <c r="R134" s="303"/>
      <c r="S134" s="303"/>
      <c r="T134" s="303"/>
      <c r="U134" s="131" t="s">
        <v>25</v>
      </c>
      <c r="V134" s="304">
        <f>V115-V130</f>
        <v>0</v>
      </c>
      <c r="W134" s="304"/>
      <c r="X134" s="304"/>
      <c r="Y134" s="304"/>
    </row>
    <row r="135" spans="1:37" s="3" customFormat="1" ht="18.75" customHeight="1" x14ac:dyDescent="0.15">
      <c r="U135" s="4"/>
    </row>
    <row r="136" spans="1:37" s="3" customFormat="1" ht="26.25" customHeight="1" x14ac:dyDescent="0.15">
      <c r="A136" s="289" t="s">
        <v>105</v>
      </c>
      <c r="B136" s="289"/>
      <c r="C136" s="289"/>
      <c r="D136" s="289"/>
      <c r="E136" s="289"/>
      <c r="F136" s="289"/>
      <c r="G136" s="289"/>
      <c r="H136" s="289"/>
      <c r="I136" s="289"/>
      <c r="J136" s="289"/>
      <c r="K136" s="290">
        <f>ROUNDDOWN(V134/2,0)</f>
        <v>0</v>
      </c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89" t="s">
        <v>104</v>
      </c>
      <c r="Y136" s="289"/>
    </row>
    <row r="137" spans="1:37" s="3" customFormat="1" ht="26.25" customHeight="1" thickBo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4"/>
      <c r="Y137" s="54"/>
      <c r="AA137" s="114"/>
      <c r="AB137" s="114"/>
      <c r="AC137" s="114"/>
      <c r="AD137" s="114"/>
      <c r="AE137" s="114"/>
      <c r="AF137" s="114"/>
      <c r="AG137" s="116"/>
      <c r="AH137" s="116"/>
      <c r="AI137" s="116"/>
      <c r="AJ137" s="116"/>
      <c r="AK137" s="116"/>
    </row>
    <row r="138" spans="1:37" ht="21" customHeight="1" x14ac:dyDescent="0.15">
      <c r="A138" s="434" t="s">
        <v>201</v>
      </c>
      <c r="B138" s="434"/>
      <c r="C138" s="434"/>
      <c r="D138" s="434"/>
      <c r="E138" s="434"/>
      <c r="F138" s="434"/>
      <c r="G138" s="434"/>
      <c r="H138" s="434"/>
      <c r="I138" s="434"/>
      <c r="J138" s="434"/>
      <c r="K138" s="434"/>
      <c r="L138" s="434"/>
      <c r="M138" s="434"/>
      <c r="N138" s="434"/>
      <c r="O138" s="434"/>
      <c r="P138" s="434"/>
      <c r="Q138" s="434"/>
      <c r="R138" s="434"/>
      <c r="S138" s="434"/>
      <c r="T138" s="434"/>
      <c r="U138" s="434"/>
      <c r="V138" s="434"/>
      <c r="W138" s="434"/>
      <c r="X138" s="434"/>
      <c r="Y138" s="434"/>
      <c r="AG138" s="111" t="s">
        <v>202</v>
      </c>
    </row>
    <row r="139" spans="1:37" ht="18.7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2"/>
      <c r="J139" s="52"/>
      <c r="K139" s="52"/>
      <c r="L139" s="52"/>
      <c r="T139" s="65"/>
      <c r="X139" s="48"/>
      <c r="Y139" s="65"/>
    </row>
    <row r="140" spans="1:37" ht="18.75" customHeight="1" x14ac:dyDescent="0.15">
      <c r="A140" s="5" t="s">
        <v>204</v>
      </c>
      <c r="B140" s="51"/>
      <c r="C140" s="51"/>
      <c r="D140" s="51"/>
      <c r="E140" s="51"/>
      <c r="F140" s="51"/>
      <c r="G140" s="51"/>
      <c r="H140" s="51"/>
      <c r="I140" s="52"/>
      <c r="J140" s="52"/>
      <c r="K140" s="52"/>
      <c r="L140" s="52"/>
      <c r="T140" s="65"/>
      <c r="X140" s="48"/>
      <c r="Y140" s="65"/>
    </row>
    <row r="141" spans="1:37" s="3" customFormat="1" ht="18.75" customHeight="1" thickBot="1" x14ac:dyDescent="0.2">
      <c r="A141" s="303" t="s">
        <v>41</v>
      </c>
      <c r="B141" s="303"/>
      <c r="C141" s="303"/>
      <c r="D141" s="303"/>
      <c r="E141" s="303"/>
      <c r="F141" s="303"/>
      <c r="G141" s="303"/>
      <c r="H141" s="303" t="s">
        <v>42</v>
      </c>
      <c r="I141" s="303"/>
      <c r="J141" s="303"/>
      <c r="K141" s="303"/>
      <c r="L141" s="303"/>
      <c r="M141" s="303"/>
      <c r="N141" s="303" t="s">
        <v>43</v>
      </c>
      <c r="O141" s="303"/>
      <c r="P141" s="303"/>
      <c r="Q141" s="303"/>
      <c r="R141" s="303"/>
      <c r="S141" s="303"/>
      <c r="T141" s="435" t="s">
        <v>44</v>
      </c>
      <c r="U141" s="435"/>
      <c r="V141" s="435"/>
      <c r="W141" s="435"/>
      <c r="X141" s="303"/>
      <c r="Y141" s="303"/>
    </row>
    <row r="142" spans="1:37" s="3" customFormat="1" ht="26.25" customHeight="1" thickBot="1" x14ac:dyDescent="0.2">
      <c r="A142" s="410">
        <f>施業提案書!AH9</f>
        <v>0</v>
      </c>
      <c r="B142" s="410"/>
      <c r="C142" s="410"/>
      <c r="D142" s="410"/>
      <c r="E142" s="411"/>
      <c r="F142" s="412" t="s">
        <v>45</v>
      </c>
      <c r="G142" s="413"/>
      <c r="H142" s="414" t="s">
        <v>178</v>
      </c>
      <c r="I142" s="414"/>
      <c r="J142" s="414"/>
      <c r="K142" s="414"/>
      <c r="L142" s="414"/>
      <c r="M142" s="414"/>
      <c r="N142" s="415">
        <f>I147+I148</f>
        <v>0</v>
      </c>
      <c r="O142" s="416"/>
      <c r="P142" s="416"/>
      <c r="Q142" s="416"/>
      <c r="R142" s="417" t="s">
        <v>46</v>
      </c>
      <c r="S142" s="417"/>
      <c r="T142" s="418"/>
      <c r="U142" s="419"/>
      <c r="V142" s="419"/>
      <c r="W142" s="420"/>
      <c r="X142" s="417" t="s">
        <v>47</v>
      </c>
      <c r="Y142" s="421"/>
    </row>
    <row r="143" spans="1:37" s="3" customFormat="1" ht="26.25" customHeight="1" x14ac:dyDescent="0.15">
      <c r="A143" s="410"/>
      <c r="B143" s="410"/>
      <c r="C143" s="410"/>
      <c r="D143" s="410"/>
      <c r="E143" s="411"/>
      <c r="F143" s="412"/>
      <c r="G143" s="413"/>
      <c r="H143" s="422">
        <v>100</v>
      </c>
      <c r="I143" s="422"/>
      <c r="J143" s="422"/>
      <c r="K143" s="423"/>
      <c r="L143" s="424" t="s">
        <v>48</v>
      </c>
      <c r="M143" s="425"/>
      <c r="N143" s="426" t="e">
        <f>N142/A142</f>
        <v>#DIV/0!</v>
      </c>
      <c r="O143" s="427"/>
      <c r="P143" s="427"/>
      <c r="Q143" s="427"/>
      <c r="R143" s="428" t="s">
        <v>102</v>
      </c>
      <c r="S143" s="429"/>
      <c r="T143" s="430" t="e">
        <f>T142/A142</f>
        <v>#DIV/0!</v>
      </c>
      <c r="U143" s="431"/>
      <c r="V143" s="431"/>
      <c r="W143" s="431"/>
      <c r="X143" s="432" t="s">
        <v>103</v>
      </c>
      <c r="Y143" s="433"/>
    </row>
    <row r="144" spans="1:37" s="3" customFormat="1" ht="26.25" customHeight="1" x14ac:dyDescent="0.15">
      <c r="A144" s="386" t="s">
        <v>109</v>
      </c>
      <c r="B144" s="387"/>
      <c r="C144" s="388"/>
      <c r="D144" s="389">
        <f>D7</f>
        <v>365.81</v>
      </c>
      <c r="E144" s="344"/>
      <c r="F144" s="390" t="s">
        <v>108</v>
      </c>
      <c r="G144" s="391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32" s="3" customFormat="1" ht="18.75" customHeight="1" x14ac:dyDescent="0.15"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32" s="3" customFormat="1" ht="18.75" customHeight="1" x14ac:dyDescent="0.15">
      <c r="A146" s="5" t="s">
        <v>99</v>
      </c>
      <c r="U146" s="4"/>
      <c r="W146" s="302" t="s">
        <v>26</v>
      </c>
      <c r="X146" s="302"/>
      <c r="Y146" s="302"/>
      <c r="AA146" s="88"/>
      <c r="AB146" s="89"/>
    </row>
    <row r="147" spans="1:32" s="3" customFormat="1" ht="26.25" customHeight="1" x14ac:dyDescent="0.15">
      <c r="A147" s="392" t="s">
        <v>147</v>
      </c>
      <c r="B147" s="393"/>
      <c r="C147" s="393"/>
      <c r="D147" s="396" t="s">
        <v>49</v>
      </c>
      <c r="E147" s="396"/>
      <c r="F147" s="397" t="s">
        <v>10</v>
      </c>
      <c r="G147" s="397"/>
      <c r="H147" s="397"/>
      <c r="I147" s="398">
        <f>ROUNDDOWN(AB150*45/100,2)</f>
        <v>0</v>
      </c>
      <c r="J147" s="398"/>
      <c r="K147" s="398"/>
      <c r="L147" s="11" t="s">
        <v>50</v>
      </c>
      <c r="M147" s="399" t="s">
        <v>100</v>
      </c>
      <c r="N147" s="399"/>
      <c r="O147" s="399"/>
      <c r="P147" s="400">
        <v>11000</v>
      </c>
      <c r="Q147" s="400"/>
      <c r="R147" s="400"/>
      <c r="S147" s="12" t="s">
        <v>51</v>
      </c>
      <c r="T147" s="13"/>
      <c r="U147" s="14" t="s">
        <v>52</v>
      </c>
      <c r="V147" s="401">
        <f>I147*P147</f>
        <v>0</v>
      </c>
      <c r="W147" s="401"/>
      <c r="X147" s="401"/>
      <c r="Y147" s="402"/>
      <c r="AA147" s="90"/>
      <c r="AB147" s="91"/>
      <c r="AD147" s="88"/>
      <c r="AE147" s="92"/>
      <c r="AF147" s="88"/>
    </row>
    <row r="148" spans="1:32" s="3" customFormat="1" ht="26.25" customHeight="1" thickBot="1" x14ac:dyDescent="0.2">
      <c r="A148" s="394"/>
      <c r="B148" s="395"/>
      <c r="C148" s="395"/>
      <c r="D148" s="403" t="s">
        <v>53</v>
      </c>
      <c r="E148" s="403"/>
      <c r="F148" s="404" t="s">
        <v>10</v>
      </c>
      <c r="G148" s="404"/>
      <c r="H148" s="404"/>
      <c r="I148" s="405">
        <f>ROUNDDOWN(AB150*37/100,2)</f>
        <v>0</v>
      </c>
      <c r="J148" s="405"/>
      <c r="K148" s="405"/>
      <c r="L148" s="15" t="s">
        <v>50</v>
      </c>
      <c r="M148" s="324" t="s">
        <v>100</v>
      </c>
      <c r="N148" s="324"/>
      <c r="O148" s="324"/>
      <c r="P148" s="406">
        <v>9000</v>
      </c>
      <c r="Q148" s="407"/>
      <c r="R148" s="407"/>
      <c r="S148" s="16" t="s">
        <v>51</v>
      </c>
      <c r="T148" s="17"/>
      <c r="U148" s="18" t="s">
        <v>54</v>
      </c>
      <c r="V148" s="408">
        <f>I148*P148</f>
        <v>0</v>
      </c>
      <c r="W148" s="408"/>
      <c r="X148" s="408"/>
      <c r="Y148" s="409"/>
      <c r="AA148" s="61" t="s">
        <v>152</v>
      </c>
      <c r="AB148" s="62">
        <f>A142</f>
        <v>0</v>
      </c>
      <c r="AD148" s="88"/>
      <c r="AE148" s="88"/>
      <c r="AF148" s="88"/>
    </row>
    <row r="149" spans="1:32" s="3" customFormat="1" ht="26.25" customHeight="1" thickBot="1" x14ac:dyDescent="0.2">
      <c r="A149" s="372" t="s">
        <v>55</v>
      </c>
      <c r="B149" s="373"/>
      <c r="C149" s="373"/>
      <c r="D149" s="373"/>
      <c r="E149" s="373"/>
      <c r="F149" s="343" t="s">
        <v>179</v>
      </c>
      <c r="G149" s="374"/>
      <c r="H149" s="374"/>
      <c r="I149" s="375"/>
      <c r="J149" s="376"/>
      <c r="K149" s="376"/>
      <c r="L149" s="376"/>
      <c r="M149" s="376"/>
      <c r="N149" s="376"/>
      <c r="O149" s="376"/>
      <c r="P149" s="377"/>
      <c r="Q149" s="378" t="s">
        <v>180</v>
      </c>
      <c r="R149" s="378"/>
      <c r="S149" s="378"/>
      <c r="T149" s="379"/>
      <c r="U149" s="56" t="s">
        <v>57</v>
      </c>
      <c r="V149" s="380"/>
      <c r="W149" s="381"/>
      <c r="X149" s="381"/>
      <c r="Y149" s="382"/>
      <c r="AA149" s="61" t="s">
        <v>153</v>
      </c>
      <c r="AB149" s="62">
        <f>ROUNDDOWN(D144*AB148*H143/100,5)</f>
        <v>0</v>
      </c>
      <c r="AD149" s="88"/>
      <c r="AE149" s="92"/>
      <c r="AF149" s="88"/>
    </row>
    <row r="150" spans="1:32" s="3" customFormat="1" ht="26.25" customHeight="1" x14ac:dyDescent="0.15">
      <c r="A150" s="291" t="s">
        <v>60</v>
      </c>
      <c r="B150" s="292"/>
      <c r="C150" s="292"/>
      <c r="D150" s="292"/>
      <c r="E150" s="292"/>
      <c r="F150" s="293" t="s">
        <v>142</v>
      </c>
      <c r="G150" s="294"/>
      <c r="H150" s="294"/>
      <c r="I150" s="295"/>
      <c r="J150" s="295"/>
      <c r="K150" s="295"/>
      <c r="L150" s="295"/>
      <c r="M150" s="295"/>
      <c r="N150" s="295"/>
      <c r="O150" s="295"/>
      <c r="P150" s="295"/>
      <c r="Q150" s="294"/>
      <c r="R150" s="294"/>
      <c r="S150" s="294"/>
      <c r="T150" s="294"/>
      <c r="U150" s="131" t="s">
        <v>59</v>
      </c>
      <c r="V150" s="383">
        <f>SUM(V147:Y149)</f>
        <v>0</v>
      </c>
      <c r="W150" s="383"/>
      <c r="X150" s="383"/>
      <c r="Y150" s="383"/>
      <c r="AA150" s="61" t="s">
        <v>154</v>
      </c>
      <c r="AB150" s="62">
        <f>ROUNDDOWN(AB147+AB149,2)</f>
        <v>0</v>
      </c>
      <c r="AD150" s="88"/>
      <c r="AE150" s="88"/>
      <c r="AF150" s="88"/>
    </row>
    <row r="151" spans="1:32" s="3" customFormat="1" ht="37.5" customHeight="1" x14ac:dyDescent="0.15">
      <c r="A151" s="384" t="s">
        <v>182</v>
      </c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</row>
    <row r="152" spans="1:32" s="3" customFormat="1" ht="18.75" customHeight="1" x14ac:dyDescent="0.15">
      <c r="A152" s="5" t="s">
        <v>62</v>
      </c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53"/>
      <c r="P152" s="53"/>
      <c r="Q152" s="53"/>
      <c r="R152" s="53"/>
      <c r="S152" s="53"/>
      <c r="T152" s="9"/>
      <c r="U152" s="9"/>
      <c r="V152" s="9"/>
      <c r="W152" s="302"/>
      <c r="X152" s="302"/>
      <c r="Y152" s="302"/>
    </row>
    <row r="153" spans="1:32" s="3" customFormat="1" ht="18.75" customHeight="1" x14ac:dyDescent="0.15">
      <c r="A153" s="5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53"/>
      <c r="P153" s="53"/>
      <c r="Q153" s="53"/>
      <c r="R153" s="53"/>
      <c r="S153" s="53"/>
      <c r="T153" s="9"/>
      <c r="U153" s="9"/>
      <c r="V153" s="9"/>
      <c r="W153" s="130"/>
      <c r="X153" s="130"/>
      <c r="Y153" s="130"/>
    </row>
    <row r="154" spans="1:32" s="3" customFormat="1" ht="18.75" customHeight="1" x14ac:dyDescent="0.15">
      <c r="A154" s="359" t="s">
        <v>143</v>
      </c>
      <c r="B154" s="359"/>
      <c r="C154" s="359"/>
      <c r="D154" s="359"/>
      <c r="E154" s="359"/>
      <c r="F154" s="359"/>
      <c r="G154" s="359"/>
      <c r="H154" s="359"/>
      <c r="I154" s="359"/>
      <c r="J154" s="359"/>
      <c r="K154" s="359"/>
      <c r="L154" s="359"/>
      <c r="M154" s="359"/>
      <c r="N154" s="359"/>
      <c r="O154" s="359"/>
      <c r="P154" s="359"/>
      <c r="Q154" s="359"/>
      <c r="R154" s="359"/>
      <c r="S154" s="359"/>
      <c r="T154" s="359"/>
      <c r="U154" s="359"/>
      <c r="V154" s="359"/>
      <c r="W154" s="359"/>
      <c r="X154" s="359"/>
      <c r="Y154" s="359"/>
    </row>
    <row r="155" spans="1:32" s="3" customFormat="1" ht="18.75" customHeight="1" thickBot="1" x14ac:dyDescent="0.2">
      <c r="A155" s="5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360"/>
      <c r="P155" s="360"/>
      <c r="Q155" s="360"/>
      <c r="R155" s="360"/>
      <c r="S155" s="360"/>
      <c r="T155" s="9"/>
      <c r="U155" s="9"/>
      <c r="V155" s="9"/>
      <c r="W155" s="302" t="s">
        <v>26</v>
      </c>
      <c r="X155" s="302"/>
      <c r="Y155" s="302"/>
    </row>
    <row r="156" spans="1:32" s="3" customFormat="1" ht="26.25" customHeight="1" x14ac:dyDescent="0.15">
      <c r="A156" s="361" t="s">
        <v>178</v>
      </c>
      <c r="B156" s="364" t="s">
        <v>11</v>
      </c>
      <c r="C156" s="364"/>
      <c r="D156" s="364"/>
      <c r="E156" s="364"/>
      <c r="F156" s="343" t="s">
        <v>181</v>
      </c>
      <c r="G156" s="343"/>
      <c r="H156" s="343"/>
      <c r="I156" s="344">
        <f>A142</f>
        <v>0</v>
      </c>
      <c r="J156" s="344"/>
      <c r="K156" s="344"/>
      <c r="L156" s="30" t="s">
        <v>63</v>
      </c>
      <c r="M156" s="132" t="s">
        <v>64</v>
      </c>
      <c r="N156" s="336" t="s">
        <v>65</v>
      </c>
      <c r="O156" s="336"/>
      <c r="P156" s="365"/>
      <c r="Q156" s="366"/>
      <c r="R156" s="367"/>
      <c r="S156" s="348" t="s">
        <v>66</v>
      </c>
      <c r="T156" s="349"/>
      <c r="U156" s="131" t="s">
        <v>67</v>
      </c>
      <c r="V156" s="342">
        <f t="shared" ref="V156:V161" si="1">ROUNDDOWN(I156*P156,0)</f>
        <v>0</v>
      </c>
      <c r="W156" s="342"/>
      <c r="X156" s="342"/>
      <c r="Y156" s="342"/>
    </row>
    <row r="157" spans="1:32" s="3" customFormat="1" ht="26.25" customHeight="1" x14ac:dyDescent="0.15">
      <c r="A157" s="362"/>
      <c r="B157" s="368" t="s">
        <v>13</v>
      </c>
      <c r="C157" s="368"/>
      <c r="D157" s="368"/>
      <c r="E157" s="368"/>
      <c r="F157" s="369" t="s">
        <v>10</v>
      </c>
      <c r="G157" s="369"/>
      <c r="H157" s="369"/>
      <c r="I157" s="353">
        <f>N142</f>
        <v>0</v>
      </c>
      <c r="J157" s="353"/>
      <c r="K157" s="353"/>
      <c r="L157" s="26" t="s">
        <v>50</v>
      </c>
      <c r="M157" s="31" t="s">
        <v>64</v>
      </c>
      <c r="N157" s="354" t="s">
        <v>65</v>
      </c>
      <c r="O157" s="355"/>
      <c r="P157" s="356"/>
      <c r="Q157" s="357"/>
      <c r="R157" s="358"/>
      <c r="S157" s="350" t="s">
        <v>68</v>
      </c>
      <c r="T157" s="351"/>
      <c r="U157" s="131" t="s">
        <v>69</v>
      </c>
      <c r="V157" s="342">
        <f t="shared" si="1"/>
        <v>0</v>
      </c>
      <c r="W157" s="342"/>
      <c r="X157" s="342"/>
      <c r="Y157" s="342"/>
    </row>
    <row r="158" spans="1:32" s="3" customFormat="1" ht="26.25" customHeight="1" x14ac:dyDescent="0.15">
      <c r="A158" s="362"/>
      <c r="B158" s="370" t="s">
        <v>14</v>
      </c>
      <c r="C158" s="370"/>
      <c r="D158" s="370"/>
      <c r="E158" s="370"/>
      <c r="F158" s="371" t="s">
        <v>10</v>
      </c>
      <c r="G158" s="371"/>
      <c r="H158" s="371"/>
      <c r="I158" s="353">
        <f>I157</f>
        <v>0</v>
      </c>
      <c r="J158" s="353"/>
      <c r="K158" s="353"/>
      <c r="L158" s="26" t="s">
        <v>50</v>
      </c>
      <c r="M158" s="31" t="s">
        <v>64</v>
      </c>
      <c r="N158" s="354" t="s">
        <v>65</v>
      </c>
      <c r="O158" s="355"/>
      <c r="P158" s="356"/>
      <c r="Q158" s="357"/>
      <c r="R158" s="358"/>
      <c r="S158" s="350" t="s">
        <v>68</v>
      </c>
      <c r="T158" s="351"/>
      <c r="U158" s="131" t="s">
        <v>70</v>
      </c>
      <c r="V158" s="342">
        <f t="shared" si="1"/>
        <v>0</v>
      </c>
      <c r="W158" s="342"/>
      <c r="X158" s="342"/>
      <c r="Y158" s="342"/>
    </row>
    <row r="159" spans="1:32" s="3" customFormat="1" ht="26.25" customHeight="1" x14ac:dyDescent="0.15">
      <c r="A159" s="363"/>
      <c r="B159" s="352" t="s">
        <v>15</v>
      </c>
      <c r="C159" s="352"/>
      <c r="D159" s="352"/>
      <c r="E159" s="352"/>
      <c r="F159" s="333" t="s">
        <v>10</v>
      </c>
      <c r="G159" s="333"/>
      <c r="H159" s="333"/>
      <c r="I159" s="353">
        <f>I157</f>
        <v>0</v>
      </c>
      <c r="J159" s="353"/>
      <c r="K159" s="353"/>
      <c r="L159" s="26" t="s">
        <v>50</v>
      </c>
      <c r="M159" s="31" t="s">
        <v>64</v>
      </c>
      <c r="N159" s="354" t="s">
        <v>65</v>
      </c>
      <c r="O159" s="355"/>
      <c r="P159" s="356"/>
      <c r="Q159" s="357"/>
      <c r="R159" s="358"/>
      <c r="S159" s="350" t="s">
        <v>68</v>
      </c>
      <c r="T159" s="351"/>
      <c r="U159" s="131" t="s">
        <v>71</v>
      </c>
      <c r="V159" s="342">
        <f t="shared" si="1"/>
        <v>0</v>
      </c>
      <c r="W159" s="342"/>
      <c r="X159" s="342"/>
      <c r="Y159" s="342"/>
    </row>
    <row r="160" spans="1:32" s="3" customFormat="1" ht="26.25" customHeight="1" x14ac:dyDescent="0.15">
      <c r="A160" s="330" t="s">
        <v>23</v>
      </c>
      <c r="B160" s="331"/>
      <c r="C160" s="331"/>
      <c r="D160" s="331"/>
      <c r="E160" s="332"/>
      <c r="F160" s="333" t="s">
        <v>16</v>
      </c>
      <c r="G160" s="334"/>
      <c r="H160" s="334"/>
      <c r="I160" s="335">
        <f>T142</f>
        <v>0</v>
      </c>
      <c r="J160" s="335"/>
      <c r="K160" s="335"/>
      <c r="L160" s="32" t="s">
        <v>72</v>
      </c>
      <c r="M160" s="33" t="s">
        <v>64</v>
      </c>
      <c r="N160" s="336" t="s">
        <v>65</v>
      </c>
      <c r="O160" s="336"/>
      <c r="P160" s="337"/>
      <c r="Q160" s="338"/>
      <c r="R160" s="339"/>
      <c r="S160" s="340" t="s">
        <v>73</v>
      </c>
      <c r="T160" s="341"/>
      <c r="U160" s="34" t="s">
        <v>74</v>
      </c>
      <c r="V160" s="342">
        <f t="shared" si="1"/>
        <v>0</v>
      </c>
      <c r="W160" s="342"/>
      <c r="X160" s="342"/>
      <c r="Y160" s="342"/>
    </row>
    <row r="161" spans="1:25" s="3" customFormat="1" ht="26.25" customHeight="1" thickBot="1" x14ac:dyDescent="0.2">
      <c r="A161" s="330" t="s">
        <v>183</v>
      </c>
      <c r="B161" s="331"/>
      <c r="C161" s="331"/>
      <c r="D161" s="331"/>
      <c r="E161" s="332"/>
      <c r="F161" s="343" t="s">
        <v>181</v>
      </c>
      <c r="G161" s="343"/>
      <c r="H161" s="343"/>
      <c r="I161" s="344">
        <f>I156</f>
        <v>0</v>
      </c>
      <c r="J161" s="344"/>
      <c r="K161" s="344"/>
      <c r="L161" s="30" t="s">
        <v>63</v>
      </c>
      <c r="M161" s="132" t="s">
        <v>64</v>
      </c>
      <c r="N161" s="336" t="s">
        <v>65</v>
      </c>
      <c r="O161" s="336"/>
      <c r="P161" s="345"/>
      <c r="Q161" s="346"/>
      <c r="R161" s="347"/>
      <c r="S161" s="348" t="s">
        <v>66</v>
      </c>
      <c r="T161" s="349"/>
      <c r="U161" s="34"/>
      <c r="V161" s="342">
        <f t="shared" si="1"/>
        <v>0</v>
      </c>
      <c r="W161" s="342"/>
      <c r="X161" s="342"/>
      <c r="Y161" s="342"/>
    </row>
    <row r="162" spans="1:25" s="3" customFormat="1" ht="26.25" customHeight="1" thickBot="1" x14ac:dyDescent="0.2">
      <c r="A162" s="305" t="s">
        <v>17</v>
      </c>
      <c r="B162" s="306"/>
      <c r="C162" s="306"/>
      <c r="D162" s="306"/>
      <c r="E162" s="306"/>
      <c r="F162" s="307" t="s">
        <v>75</v>
      </c>
      <c r="G162" s="308"/>
      <c r="H162" s="308"/>
      <c r="I162" s="308"/>
      <c r="J162" s="308"/>
      <c r="K162" s="308"/>
      <c r="L162" s="308"/>
      <c r="M162" s="308"/>
      <c r="N162" s="308"/>
      <c r="O162" s="308"/>
      <c r="P162" s="309"/>
      <c r="Q162" s="309"/>
      <c r="R162" s="309"/>
      <c r="S162" s="308"/>
      <c r="T162" s="310"/>
      <c r="U162" s="35" t="s">
        <v>76</v>
      </c>
      <c r="V162" s="311">
        <f>ROUNDDOWN(SUM(V156:Y161),0)</f>
        <v>0</v>
      </c>
      <c r="W162" s="311"/>
      <c r="X162" s="311"/>
      <c r="Y162" s="312"/>
    </row>
    <row r="163" spans="1:25" s="3" customFormat="1" ht="26.25" customHeight="1" x14ac:dyDescent="0.15">
      <c r="A163" s="305" t="s">
        <v>18</v>
      </c>
      <c r="B163" s="306"/>
      <c r="C163" s="306"/>
      <c r="D163" s="306"/>
      <c r="E163" s="306"/>
      <c r="F163" s="313" t="s">
        <v>77</v>
      </c>
      <c r="G163" s="314"/>
      <c r="H163" s="314"/>
      <c r="I163" s="314"/>
      <c r="J163" s="314"/>
      <c r="K163" s="314"/>
      <c r="L163" s="314"/>
      <c r="M163" s="314"/>
      <c r="N163" s="36" t="s">
        <v>76</v>
      </c>
      <c r="O163" s="37" t="s">
        <v>19</v>
      </c>
      <c r="P163" s="315"/>
      <c r="Q163" s="316"/>
      <c r="R163" s="317"/>
      <c r="S163" s="38" t="s">
        <v>78</v>
      </c>
      <c r="T163" s="39"/>
      <c r="U163" s="40" t="s">
        <v>24</v>
      </c>
      <c r="V163" s="318">
        <f>ROUNDDOWN(V162*P163/100,0)</f>
        <v>0</v>
      </c>
      <c r="W163" s="318"/>
      <c r="X163" s="318"/>
      <c r="Y163" s="319"/>
    </row>
    <row r="164" spans="1:25" s="3" customFormat="1" ht="26.25" customHeight="1" thickBot="1" x14ac:dyDescent="0.2">
      <c r="A164" s="320" t="s">
        <v>20</v>
      </c>
      <c r="B164" s="321"/>
      <c r="C164" s="321"/>
      <c r="D164" s="321"/>
      <c r="E164" s="321"/>
      <c r="F164" s="322" t="s">
        <v>10</v>
      </c>
      <c r="G164" s="322"/>
      <c r="H164" s="322"/>
      <c r="I164" s="323">
        <f>N142</f>
        <v>0</v>
      </c>
      <c r="J164" s="323"/>
      <c r="K164" s="323"/>
      <c r="L164" s="41" t="s">
        <v>50</v>
      </c>
      <c r="M164" s="42" t="s">
        <v>64</v>
      </c>
      <c r="N164" s="324" t="s">
        <v>65</v>
      </c>
      <c r="O164" s="324"/>
      <c r="P164" s="325"/>
      <c r="Q164" s="326"/>
      <c r="R164" s="327"/>
      <c r="S164" s="41" t="s">
        <v>21</v>
      </c>
      <c r="T164" s="43"/>
      <c r="U164" s="44" t="s">
        <v>79</v>
      </c>
      <c r="V164" s="328">
        <f>ROUNDDOWN(I164*P164,0)</f>
        <v>0</v>
      </c>
      <c r="W164" s="328"/>
      <c r="X164" s="328"/>
      <c r="Y164" s="329"/>
    </row>
    <row r="165" spans="1:25" s="3" customFormat="1" ht="26.25" customHeight="1" x14ac:dyDescent="0.15">
      <c r="A165" s="291" t="s">
        <v>22</v>
      </c>
      <c r="B165" s="292"/>
      <c r="C165" s="292"/>
      <c r="D165" s="292"/>
      <c r="E165" s="292"/>
      <c r="F165" s="293" t="s">
        <v>80</v>
      </c>
      <c r="G165" s="294"/>
      <c r="H165" s="294"/>
      <c r="I165" s="294"/>
      <c r="J165" s="294"/>
      <c r="K165" s="294"/>
      <c r="L165" s="294"/>
      <c r="M165" s="294"/>
      <c r="N165" s="294"/>
      <c r="O165" s="294"/>
      <c r="P165" s="295"/>
      <c r="Q165" s="295"/>
      <c r="R165" s="295"/>
      <c r="S165" s="294"/>
      <c r="T165" s="296"/>
      <c r="U165" s="45" t="s">
        <v>40</v>
      </c>
      <c r="V165" s="297">
        <f>SUM(V162:Y164)</f>
        <v>0</v>
      </c>
      <c r="W165" s="297"/>
      <c r="X165" s="297"/>
      <c r="Y165" s="298"/>
    </row>
    <row r="166" spans="1:25" s="3" customFormat="1" ht="26.25" customHeight="1" x14ac:dyDescent="0.15">
      <c r="F166" s="4"/>
      <c r="G166" s="4"/>
      <c r="H166" s="4"/>
      <c r="I166" s="4"/>
      <c r="J166" s="4"/>
      <c r="L166" s="4"/>
      <c r="Q166" s="42"/>
      <c r="R166" s="42"/>
      <c r="S166" s="42"/>
      <c r="T166" s="42"/>
      <c r="U166" s="4"/>
      <c r="V166" s="299" t="s">
        <v>98</v>
      </c>
      <c r="W166" s="299"/>
      <c r="X166" s="300" t="e">
        <f>V165/I157</f>
        <v>#DIV/0!</v>
      </c>
      <c r="Y166" s="300"/>
    </row>
    <row r="167" spans="1:25" s="3" customFormat="1" ht="18.75" customHeight="1" x14ac:dyDescent="0.15">
      <c r="F167" s="4"/>
      <c r="G167" s="4"/>
      <c r="H167" s="4"/>
      <c r="I167" s="4"/>
      <c r="J167" s="4"/>
      <c r="L167" s="4"/>
      <c r="Q167" s="42"/>
      <c r="R167" s="42"/>
      <c r="S167" s="42"/>
      <c r="T167" s="42"/>
      <c r="U167" s="4"/>
      <c r="V167" s="46"/>
      <c r="W167" s="301"/>
      <c r="X167" s="301"/>
      <c r="Y167" s="47"/>
    </row>
    <row r="168" spans="1:25" s="3" customFormat="1" ht="18.75" customHeight="1" x14ac:dyDescent="0.15">
      <c r="A168" s="5" t="s">
        <v>81</v>
      </c>
      <c r="F168" s="48"/>
      <c r="G168" s="48"/>
      <c r="H168" s="48"/>
      <c r="I168" s="48"/>
      <c r="J168" s="48"/>
      <c r="K168" s="48"/>
      <c r="L168" s="48"/>
      <c r="M168" s="48"/>
      <c r="N168" s="48"/>
      <c r="O168" s="302"/>
      <c r="P168" s="302"/>
      <c r="Q168" s="302"/>
      <c r="R168" s="48"/>
      <c r="S168" s="48"/>
      <c r="T168" s="48"/>
      <c r="U168" s="4"/>
      <c r="W168" s="302" t="s">
        <v>26</v>
      </c>
      <c r="X168" s="302"/>
      <c r="Y168" s="302"/>
    </row>
    <row r="169" spans="1:25" s="3" customFormat="1" ht="25.5" customHeight="1" x14ac:dyDescent="0.15">
      <c r="A169" s="303" t="s">
        <v>82</v>
      </c>
      <c r="B169" s="303"/>
      <c r="C169" s="303"/>
      <c r="D169" s="303"/>
      <c r="E169" s="303"/>
      <c r="F169" s="303"/>
      <c r="G169" s="303"/>
      <c r="H169" s="303"/>
      <c r="I169" s="303"/>
      <c r="J169" s="303"/>
      <c r="K169" s="303" t="s">
        <v>83</v>
      </c>
      <c r="L169" s="303"/>
      <c r="M169" s="303"/>
      <c r="N169" s="303"/>
      <c r="O169" s="303"/>
      <c r="P169" s="303"/>
      <c r="Q169" s="303"/>
      <c r="R169" s="303"/>
      <c r="S169" s="303"/>
      <c r="T169" s="303"/>
      <c r="U169" s="131" t="s">
        <v>25</v>
      </c>
      <c r="V169" s="304">
        <f>V150-V165</f>
        <v>0</v>
      </c>
      <c r="W169" s="304"/>
      <c r="X169" s="304"/>
      <c r="Y169" s="304"/>
    </row>
    <row r="170" spans="1:25" s="3" customFormat="1" ht="18.75" customHeight="1" x14ac:dyDescent="0.15">
      <c r="U170" s="4"/>
    </row>
    <row r="171" spans="1:25" s="3" customFormat="1" ht="26.25" customHeight="1" x14ac:dyDescent="0.15">
      <c r="A171" s="289" t="s">
        <v>105</v>
      </c>
      <c r="B171" s="289"/>
      <c r="C171" s="289"/>
      <c r="D171" s="289"/>
      <c r="E171" s="289"/>
      <c r="F171" s="289"/>
      <c r="G171" s="289"/>
      <c r="H171" s="289"/>
      <c r="I171" s="289"/>
      <c r="J171" s="289"/>
      <c r="K171" s="290">
        <f>ROUNDDOWN(V169/2,0)</f>
        <v>0</v>
      </c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89" t="s">
        <v>104</v>
      </c>
      <c r="Y171" s="289"/>
    </row>
    <row r="172" spans="1:25" s="3" customFormat="1" ht="26.25" customHeight="1" x14ac:dyDescent="0.1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4"/>
      <c r="Y172" s="54"/>
    </row>
  </sheetData>
  <sheetProtection password="C7F5" sheet="1" selectLockedCells="1"/>
  <mergeCells count="540">
    <mergeCell ref="A103:Y103"/>
    <mergeCell ref="A69:Y69"/>
    <mergeCell ref="A1:Y1"/>
    <mergeCell ref="A136:J136"/>
    <mergeCell ref="K136:W136"/>
    <mergeCell ref="X136:Y136"/>
    <mergeCell ref="F114:H114"/>
    <mergeCell ref="I114:P114"/>
    <mergeCell ref="Q114:T114"/>
    <mergeCell ref="A116:Y116"/>
    <mergeCell ref="F126:H126"/>
    <mergeCell ref="I126:K126"/>
    <mergeCell ref="N126:O126"/>
    <mergeCell ref="P126:R126"/>
    <mergeCell ref="S126:T126"/>
    <mergeCell ref="V126:Y126"/>
    <mergeCell ref="A126:E126"/>
    <mergeCell ref="A130:E130"/>
    <mergeCell ref="F130:T130"/>
    <mergeCell ref="V130:Y130"/>
    <mergeCell ref="V131:W131"/>
    <mergeCell ref="X131:Y131"/>
    <mergeCell ref="W132:X132"/>
    <mergeCell ref="O133:Q133"/>
    <mergeCell ref="W133:Y133"/>
    <mergeCell ref="A134:J134"/>
    <mergeCell ref="K134:L134"/>
    <mergeCell ref="M134:T134"/>
    <mergeCell ref="V134:Y134"/>
    <mergeCell ref="A127:E127"/>
    <mergeCell ref="F127:T127"/>
    <mergeCell ref="V127:Y127"/>
    <mergeCell ref="A128:E128"/>
    <mergeCell ref="F128:M128"/>
    <mergeCell ref="P128:R128"/>
    <mergeCell ref="V128:Y128"/>
    <mergeCell ref="A129:E129"/>
    <mergeCell ref="F129:H129"/>
    <mergeCell ref="I129:K129"/>
    <mergeCell ref="N129:O129"/>
    <mergeCell ref="P129:R129"/>
    <mergeCell ref="V129:Y129"/>
    <mergeCell ref="S124:T124"/>
    <mergeCell ref="V124:Y124"/>
    <mergeCell ref="A125:E125"/>
    <mergeCell ref="F125:H125"/>
    <mergeCell ref="I125:K125"/>
    <mergeCell ref="N125:O125"/>
    <mergeCell ref="P125:R125"/>
    <mergeCell ref="S125:T125"/>
    <mergeCell ref="V125:Y125"/>
    <mergeCell ref="A121:A124"/>
    <mergeCell ref="B121:E121"/>
    <mergeCell ref="F121:H121"/>
    <mergeCell ref="I121:K121"/>
    <mergeCell ref="N121:O121"/>
    <mergeCell ref="P121:R121"/>
    <mergeCell ref="S121:T121"/>
    <mergeCell ref="V121:Y121"/>
    <mergeCell ref="B122:E122"/>
    <mergeCell ref="F122:H122"/>
    <mergeCell ref="I122:K122"/>
    <mergeCell ref="N122:O122"/>
    <mergeCell ref="B124:E124"/>
    <mergeCell ref="F124:H124"/>
    <mergeCell ref="P122:R122"/>
    <mergeCell ref="I123:K123"/>
    <mergeCell ref="N123:O123"/>
    <mergeCell ref="P123:R123"/>
    <mergeCell ref="S123:T123"/>
    <mergeCell ref="V123:Y123"/>
    <mergeCell ref="A114:E114"/>
    <mergeCell ref="V114:Y114"/>
    <mergeCell ref="A115:E115"/>
    <mergeCell ref="F115:T115"/>
    <mergeCell ref="V115:Y115"/>
    <mergeCell ref="W117:Y117"/>
    <mergeCell ref="A119:Y119"/>
    <mergeCell ref="O120:S120"/>
    <mergeCell ref="W120:Y120"/>
    <mergeCell ref="I124:K124"/>
    <mergeCell ref="N124:O124"/>
    <mergeCell ref="P124:R124"/>
    <mergeCell ref="A109:C109"/>
    <mergeCell ref="D109:E109"/>
    <mergeCell ref="F109:G109"/>
    <mergeCell ref="W111:Y111"/>
    <mergeCell ref="A112:C113"/>
    <mergeCell ref="D112:E112"/>
    <mergeCell ref="F112:H112"/>
    <mergeCell ref="I112:K112"/>
    <mergeCell ref="M112:O112"/>
    <mergeCell ref="P112:R112"/>
    <mergeCell ref="V112:Y112"/>
    <mergeCell ref="D113:E113"/>
    <mergeCell ref="F113:H113"/>
    <mergeCell ref="I113:K113"/>
    <mergeCell ref="M113:O113"/>
    <mergeCell ref="P113:R113"/>
    <mergeCell ref="V113:Y113"/>
    <mergeCell ref="S122:T122"/>
    <mergeCell ref="V122:Y122"/>
    <mergeCell ref="B123:E123"/>
    <mergeCell ref="F123:H123"/>
    <mergeCell ref="A106:G106"/>
    <mergeCell ref="H106:M106"/>
    <mergeCell ref="N106:S106"/>
    <mergeCell ref="T106:Y106"/>
    <mergeCell ref="A107:E108"/>
    <mergeCell ref="F107:G108"/>
    <mergeCell ref="H107:M107"/>
    <mergeCell ref="N107:Q107"/>
    <mergeCell ref="R107:S107"/>
    <mergeCell ref="T107:W107"/>
    <mergeCell ref="X107:Y107"/>
    <mergeCell ref="H108:K108"/>
    <mergeCell ref="L108:M108"/>
    <mergeCell ref="N108:Q108"/>
    <mergeCell ref="R108:S108"/>
    <mergeCell ref="T108:W108"/>
    <mergeCell ref="X108:Y108"/>
    <mergeCell ref="B98:Y99"/>
    <mergeCell ref="B100:U100"/>
    <mergeCell ref="V100:Y100"/>
    <mergeCell ref="B101:U101"/>
    <mergeCell ref="V101:Y101"/>
    <mergeCell ref="A83:Y83"/>
    <mergeCell ref="V93:W93"/>
    <mergeCell ref="X93:Y93"/>
    <mergeCell ref="W94:X94"/>
    <mergeCell ref="O95:Q95"/>
    <mergeCell ref="W95:Y95"/>
    <mergeCell ref="A96:J96"/>
    <mergeCell ref="K96:L96"/>
    <mergeCell ref="M96:T96"/>
    <mergeCell ref="V96:Y96"/>
    <mergeCell ref="A90:E90"/>
    <mergeCell ref="F90:T90"/>
    <mergeCell ref="V90:Y90"/>
    <mergeCell ref="A91:E91"/>
    <mergeCell ref="F91:M91"/>
    <mergeCell ref="P91:R91"/>
    <mergeCell ref="V91:Y91"/>
    <mergeCell ref="A92:E92"/>
    <mergeCell ref="F92:T92"/>
    <mergeCell ref="V92:Y92"/>
    <mergeCell ref="B88:E88"/>
    <mergeCell ref="F88:H88"/>
    <mergeCell ref="I88:K88"/>
    <mergeCell ref="N88:O88"/>
    <mergeCell ref="P88:R88"/>
    <mergeCell ref="S88:T88"/>
    <mergeCell ref="V88:Y88"/>
    <mergeCell ref="B89:E89"/>
    <mergeCell ref="F89:H89"/>
    <mergeCell ref="I89:K89"/>
    <mergeCell ref="N89:O89"/>
    <mergeCell ref="P89:R89"/>
    <mergeCell ref="S89:T89"/>
    <mergeCell ref="V89:Y89"/>
    <mergeCell ref="O84:S84"/>
    <mergeCell ref="W84:Y84"/>
    <mergeCell ref="A85:A89"/>
    <mergeCell ref="B85:E85"/>
    <mergeCell ref="F85:H85"/>
    <mergeCell ref="I85:K85"/>
    <mergeCell ref="N85:O85"/>
    <mergeCell ref="P85:R85"/>
    <mergeCell ref="S85:T85"/>
    <mergeCell ref="V85:Y85"/>
    <mergeCell ref="B86:E86"/>
    <mergeCell ref="F86:H86"/>
    <mergeCell ref="I86:K86"/>
    <mergeCell ref="N86:O86"/>
    <mergeCell ref="P86:R86"/>
    <mergeCell ref="S86:T86"/>
    <mergeCell ref="V86:Y86"/>
    <mergeCell ref="B87:E87"/>
    <mergeCell ref="F87:H87"/>
    <mergeCell ref="I87:K87"/>
    <mergeCell ref="N87:O87"/>
    <mergeCell ref="P87:R87"/>
    <mergeCell ref="S87:T87"/>
    <mergeCell ref="V87:Y87"/>
    <mergeCell ref="W76:Y76"/>
    <mergeCell ref="A77:E77"/>
    <mergeCell ref="V77:Y77"/>
    <mergeCell ref="A78:E78"/>
    <mergeCell ref="V78:Y78"/>
    <mergeCell ref="A79:E79"/>
    <mergeCell ref="F79:T79"/>
    <mergeCell ref="V79:Y79"/>
    <mergeCell ref="W81:Y81"/>
    <mergeCell ref="A73:E74"/>
    <mergeCell ref="F73:G74"/>
    <mergeCell ref="H73:M73"/>
    <mergeCell ref="N73:Q74"/>
    <mergeCell ref="R73:S74"/>
    <mergeCell ref="T73:W74"/>
    <mergeCell ref="X73:Y74"/>
    <mergeCell ref="H74:K74"/>
    <mergeCell ref="L74:M74"/>
    <mergeCell ref="D7:E7"/>
    <mergeCell ref="F7:G7"/>
    <mergeCell ref="X33:Y33"/>
    <mergeCell ref="K33:W33"/>
    <mergeCell ref="A33:J33"/>
    <mergeCell ref="A25:E25"/>
    <mergeCell ref="F25:M25"/>
    <mergeCell ref="A23:E23"/>
    <mergeCell ref="V27:Y27"/>
    <mergeCell ref="F23:H23"/>
    <mergeCell ref="I23:K23"/>
    <mergeCell ref="N23:O23"/>
    <mergeCell ref="P23:R23"/>
    <mergeCell ref="S23:T23"/>
    <mergeCell ref="A26:E26"/>
    <mergeCell ref="F26:H26"/>
    <mergeCell ref="I26:K26"/>
    <mergeCell ref="N26:O26"/>
    <mergeCell ref="P26:R26"/>
    <mergeCell ref="A24:E24"/>
    <mergeCell ref="A31:J31"/>
    <mergeCell ref="K31:L31"/>
    <mergeCell ref="M31:T31"/>
    <mergeCell ref="V31:Y31"/>
    <mergeCell ref="W29:X29"/>
    <mergeCell ref="A27:E27"/>
    <mergeCell ref="F27:T27"/>
    <mergeCell ref="V28:W28"/>
    <mergeCell ref="X28:Y28"/>
    <mergeCell ref="O30:Q30"/>
    <mergeCell ref="W30:Y30"/>
    <mergeCell ref="V22:Y22"/>
    <mergeCell ref="V26:Y26"/>
    <mergeCell ref="V23:Y23"/>
    <mergeCell ref="B22:E22"/>
    <mergeCell ref="N21:O21"/>
    <mergeCell ref="P21:R21"/>
    <mergeCell ref="S21:T21"/>
    <mergeCell ref="P25:R25"/>
    <mergeCell ref="V25:Y25"/>
    <mergeCell ref="F24:T24"/>
    <mergeCell ref="V24:Y24"/>
    <mergeCell ref="F22:H22"/>
    <mergeCell ref="I22:K22"/>
    <mergeCell ref="N22:O22"/>
    <mergeCell ref="P22:R22"/>
    <mergeCell ref="S22:T22"/>
    <mergeCell ref="V21:Y21"/>
    <mergeCell ref="A12:E12"/>
    <mergeCell ref="V12:Y12"/>
    <mergeCell ref="A13:E13"/>
    <mergeCell ref="F13:T13"/>
    <mergeCell ref="V13:Y13"/>
    <mergeCell ref="W15:Y15"/>
    <mergeCell ref="A19:A22"/>
    <mergeCell ref="B19:E19"/>
    <mergeCell ref="F19:H19"/>
    <mergeCell ref="I19:K19"/>
    <mergeCell ref="N19:O19"/>
    <mergeCell ref="P19:R19"/>
    <mergeCell ref="S19:T19"/>
    <mergeCell ref="V19:Y19"/>
    <mergeCell ref="B20:E20"/>
    <mergeCell ref="F20:H20"/>
    <mergeCell ref="I20:K20"/>
    <mergeCell ref="N20:O20"/>
    <mergeCell ref="P20:R20"/>
    <mergeCell ref="S20:T20"/>
    <mergeCell ref="V20:Y20"/>
    <mergeCell ref="B21:E21"/>
    <mergeCell ref="F21:H21"/>
    <mergeCell ref="I21:K21"/>
    <mergeCell ref="F10:H10"/>
    <mergeCell ref="I10:K10"/>
    <mergeCell ref="M10:O10"/>
    <mergeCell ref="P10:R10"/>
    <mergeCell ref="V10:Y10"/>
    <mergeCell ref="D11:E11"/>
    <mergeCell ref="F11:H11"/>
    <mergeCell ref="I11:K11"/>
    <mergeCell ref="M11:O11"/>
    <mergeCell ref="P11:R11"/>
    <mergeCell ref="V11:Y11"/>
    <mergeCell ref="A17:Y17"/>
    <mergeCell ref="O18:S18"/>
    <mergeCell ref="W18:Y18"/>
    <mergeCell ref="A4:G4"/>
    <mergeCell ref="H4:M4"/>
    <mergeCell ref="N4:S4"/>
    <mergeCell ref="T4:Y4"/>
    <mergeCell ref="A5:E6"/>
    <mergeCell ref="F5:G6"/>
    <mergeCell ref="H5:M5"/>
    <mergeCell ref="H6:K6"/>
    <mergeCell ref="L6:M6"/>
    <mergeCell ref="A7:C7"/>
    <mergeCell ref="N5:Q5"/>
    <mergeCell ref="R5:S5"/>
    <mergeCell ref="R6:S6"/>
    <mergeCell ref="T5:W5"/>
    <mergeCell ref="X5:Y5"/>
    <mergeCell ref="X6:Y6"/>
    <mergeCell ref="N6:Q6"/>
    <mergeCell ref="T6:W6"/>
    <mergeCell ref="W9:Y9"/>
    <mergeCell ref="A10:C11"/>
    <mergeCell ref="D10:E10"/>
    <mergeCell ref="A35:Y35"/>
    <mergeCell ref="A38:G38"/>
    <mergeCell ref="H38:M38"/>
    <mergeCell ref="N38:S38"/>
    <mergeCell ref="T38:Y38"/>
    <mergeCell ref="A39:E40"/>
    <mergeCell ref="F39:G40"/>
    <mergeCell ref="H39:M39"/>
    <mergeCell ref="N39:Q39"/>
    <mergeCell ref="R39:S39"/>
    <mergeCell ref="T39:W39"/>
    <mergeCell ref="X39:Y39"/>
    <mergeCell ref="H40:K40"/>
    <mergeCell ref="L40:M40"/>
    <mergeCell ref="N40:Q40"/>
    <mergeCell ref="R40:S40"/>
    <mergeCell ref="T40:W40"/>
    <mergeCell ref="X40:Y40"/>
    <mergeCell ref="I56:K56"/>
    <mergeCell ref="N56:O56"/>
    <mergeCell ref="P56:R56"/>
    <mergeCell ref="A41:C41"/>
    <mergeCell ref="D41:E41"/>
    <mergeCell ref="F41:G41"/>
    <mergeCell ref="W43:Y43"/>
    <mergeCell ref="A44:C45"/>
    <mergeCell ref="D44:E44"/>
    <mergeCell ref="F44:H44"/>
    <mergeCell ref="I44:K44"/>
    <mergeCell ref="M44:O44"/>
    <mergeCell ref="P44:R44"/>
    <mergeCell ref="V44:Y44"/>
    <mergeCell ref="D45:E45"/>
    <mergeCell ref="F45:H45"/>
    <mergeCell ref="I45:K45"/>
    <mergeCell ref="M45:O45"/>
    <mergeCell ref="P45:R45"/>
    <mergeCell ref="V45:Y45"/>
    <mergeCell ref="S54:T54"/>
    <mergeCell ref="V54:Y54"/>
    <mergeCell ref="B55:E55"/>
    <mergeCell ref="F55:H55"/>
    <mergeCell ref="I55:K55"/>
    <mergeCell ref="N55:O55"/>
    <mergeCell ref="P55:R55"/>
    <mergeCell ref="S55:T55"/>
    <mergeCell ref="V55:Y55"/>
    <mergeCell ref="A46:E46"/>
    <mergeCell ref="V46:Y46"/>
    <mergeCell ref="A47:E47"/>
    <mergeCell ref="F47:T47"/>
    <mergeCell ref="V47:Y47"/>
    <mergeCell ref="W49:Y49"/>
    <mergeCell ref="A51:Y51"/>
    <mergeCell ref="O52:S52"/>
    <mergeCell ref="W52:Y52"/>
    <mergeCell ref="S56:T56"/>
    <mergeCell ref="V56:Y56"/>
    <mergeCell ref="A57:E57"/>
    <mergeCell ref="F57:H57"/>
    <mergeCell ref="I57:K57"/>
    <mergeCell ref="N57:O57"/>
    <mergeCell ref="P57:R57"/>
    <mergeCell ref="S57:T57"/>
    <mergeCell ref="V57:Y57"/>
    <mergeCell ref="A53:A56"/>
    <mergeCell ref="B53:E53"/>
    <mergeCell ref="F53:H53"/>
    <mergeCell ref="I53:K53"/>
    <mergeCell ref="N53:O53"/>
    <mergeCell ref="P53:R53"/>
    <mergeCell ref="S53:T53"/>
    <mergeCell ref="V53:Y53"/>
    <mergeCell ref="B54:E54"/>
    <mergeCell ref="F54:H54"/>
    <mergeCell ref="I54:K54"/>
    <mergeCell ref="N54:O54"/>
    <mergeCell ref="B56:E56"/>
    <mergeCell ref="F56:H56"/>
    <mergeCell ref="P54:R54"/>
    <mergeCell ref="A58:E58"/>
    <mergeCell ref="F58:T58"/>
    <mergeCell ref="V58:Y58"/>
    <mergeCell ref="A59:E59"/>
    <mergeCell ref="F59:M59"/>
    <mergeCell ref="P59:R59"/>
    <mergeCell ref="V59:Y59"/>
    <mergeCell ref="A60:E60"/>
    <mergeCell ref="F60:H60"/>
    <mergeCell ref="I60:K60"/>
    <mergeCell ref="N60:O60"/>
    <mergeCell ref="P60:R60"/>
    <mergeCell ref="V60:Y60"/>
    <mergeCell ref="A138:Y138"/>
    <mergeCell ref="A141:G141"/>
    <mergeCell ref="H141:M141"/>
    <mergeCell ref="N141:S141"/>
    <mergeCell ref="T141:Y141"/>
    <mergeCell ref="A67:J67"/>
    <mergeCell ref="K67:W67"/>
    <mergeCell ref="X67:Y67"/>
    <mergeCell ref="A61:E61"/>
    <mergeCell ref="F61:T61"/>
    <mergeCell ref="V61:Y61"/>
    <mergeCell ref="V62:W62"/>
    <mergeCell ref="X62:Y62"/>
    <mergeCell ref="W63:X63"/>
    <mergeCell ref="O64:Q64"/>
    <mergeCell ref="W64:Y64"/>
    <mergeCell ref="A65:J65"/>
    <mergeCell ref="K65:L65"/>
    <mergeCell ref="M65:T65"/>
    <mergeCell ref="V65:Y65"/>
    <mergeCell ref="A72:G72"/>
    <mergeCell ref="H72:M72"/>
    <mergeCell ref="N72:S72"/>
    <mergeCell ref="T72:Y72"/>
    <mergeCell ref="A142:E143"/>
    <mergeCell ref="F142:G143"/>
    <mergeCell ref="H142:M142"/>
    <mergeCell ref="N142:Q142"/>
    <mergeCell ref="R142:S142"/>
    <mergeCell ref="T142:W142"/>
    <mergeCell ref="X142:Y142"/>
    <mergeCell ref="H143:K143"/>
    <mergeCell ref="L143:M143"/>
    <mergeCell ref="N143:Q143"/>
    <mergeCell ref="R143:S143"/>
    <mergeCell ref="T143:W143"/>
    <mergeCell ref="X143:Y143"/>
    <mergeCell ref="A144:C144"/>
    <mergeCell ref="D144:E144"/>
    <mergeCell ref="F144:G144"/>
    <mergeCell ref="W146:Y146"/>
    <mergeCell ref="A147:C148"/>
    <mergeCell ref="D147:E147"/>
    <mergeCell ref="F147:H147"/>
    <mergeCell ref="I147:K147"/>
    <mergeCell ref="M147:O147"/>
    <mergeCell ref="P147:R147"/>
    <mergeCell ref="V147:Y147"/>
    <mergeCell ref="D148:E148"/>
    <mergeCell ref="F148:H148"/>
    <mergeCell ref="I148:K148"/>
    <mergeCell ref="M148:O148"/>
    <mergeCell ref="P148:R148"/>
    <mergeCell ref="V148:Y148"/>
    <mergeCell ref="A149:E149"/>
    <mergeCell ref="F149:H149"/>
    <mergeCell ref="I149:P149"/>
    <mergeCell ref="Q149:T149"/>
    <mergeCell ref="V149:Y149"/>
    <mergeCell ref="A150:E150"/>
    <mergeCell ref="F150:T150"/>
    <mergeCell ref="V150:Y150"/>
    <mergeCell ref="A151:Y151"/>
    <mergeCell ref="W152:Y152"/>
    <mergeCell ref="A154:Y154"/>
    <mergeCell ref="O155:S155"/>
    <mergeCell ref="W155:Y155"/>
    <mergeCell ref="A156:A159"/>
    <mergeCell ref="B156:E156"/>
    <mergeCell ref="F156:H156"/>
    <mergeCell ref="I156:K156"/>
    <mergeCell ref="N156:O156"/>
    <mergeCell ref="P156:R156"/>
    <mergeCell ref="S156:T156"/>
    <mergeCell ref="V156:Y156"/>
    <mergeCell ref="B157:E157"/>
    <mergeCell ref="F157:H157"/>
    <mergeCell ref="I157:K157"/>
    <mergeCell ref="N157:O157"/>
    <mergeCell ref="P157:R157"/>
    <mergeCell ref="S157:T157"/>
    <mergeCell ref="V157:Y157"/>
    <mergeCell ref="B158:E158"/>
    <mergeCell ref="F158:H158"/>
    <mergeCell ref="I158:K158"/>
    <mergeCell ref="N158:O158"/>
    <mergeCell ref="P158:R158"/>
    <mergeCell ref="S158:T158"/>
    <mergeCell ref="V158:Y158"/>
    <mergeCell ref="B159:E159"/>
    <mergeCell ref="F159:H159"/>
    <mergeCell ref="I159:K159"/>
    <mergeCell ref="N159:O159"/>
    <mergeCell ref="P159:R159"/>
    <mergeCell ref="S159:T159"/>
    <mergeCell ref="V159:Y159"/>
    <mergeCell ref="A160:E160"/>
    <mergeCell ref="F160:H160"/>
    <mergeCell ref="I160:K160"/>
    <mergeCell ref="N160:O160"/>
    <mergeCell ref="P160:R160"/>
    <mergeCell ref="S160:T160"/>
    <mergeCell ref="V160:Y160"/>
    <mergeCell ref="A161:E161"/>
    <mergeCell ref="F161:H161"/>
    <mergeCell ref="I161:K161"/>
    <mergeCell ref="N161:O161"/>
    <mergeCell ref="P161:R161"/>
    <mergeCell ref="S161:T161"/>
    <mergeCell ref="V161:Y161"/>
    <mergeCell ref="A162:E162"/>
    <mergeCell ref="F162:T162"/>
    <mergeCell ref="V162:Y162"/>
    <mergeCell ref="A163:E163"/>
    <mergeCell ref="F163:M163"/>
    <mergeCell ref="P163:R163"/>
    <mergeCell ref="V163:Y163"/>
    <mergeCell ref="A164:E164"/>
    <mergeCell ref="F164:H164"/>
    <mergeCell ref="I164:K164"/>
    <mergeCell ref="N164:O164"/>
    <mergeCell ref="P164:R164"/>
    <mergeCell ref="V164:Y164"/>
    <mergeCell ref="A171:J171"/>
    <mergeCell ref="K171:W171"/>
    <mergeCell ref="X171:Y171"/>
    <mergeCell ref="A165:E165"/>
    <mergeCell ref="F165:T165"/>
    <mergeCell ref="V165:Y165"/>
    <mergeCell ref="V166:W166"/>
    <mergeCell ref="X166:Y166"/>
    <mergeCell ref="W167:X167"/>
    <mergeCell ref="O168:Q168"/>
    <mergeCell ref="W168:Y168"/>
    <mergeCell ref="A169:J169"/>
    <mergeCell ref="K169:L169"/>
    <mergeCell ref="M169:T169"/>
    <mergeCell ref="V169:Y169"/>
  </mergeCells>
  <phoneticPr fontId="10"/>
  <dataValidations count="3">
    <dataValidation type="list" allowBlank="1" showInputMessage="1" showErrorMessage="1" sqref="V100:Y101" xr:uid="{41E2FA33-09BF-4A60-AABB-54B3557E0C44}">
      <formula1>"○"</formula1>
    </dataValidation>
    <dataValidation type="list" allowBlank="1" showInputMessage="1" showErrorMessage="1" sqref="I78:K78" xr:uid="{F3423ACA-2B03-47ED-BCA4-FC833FA3C639}">
      <formula1>"有り,無し"</formula1>
    </dataValidation>
    <dataValidation type="list" allowBlank="1" showInputMessage="1" showErrorMessage="1" sqref="H73:M73" xr:uid="{F154C890-8BB0-486D-9AEA-B15013EBD1DE}">
      <formula1>$AA$72:$AA$83</formula1>
    </dataValidation>
  </dataValidations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DCF4-C9C0-487E-A7E5-EBFDE0267C23}">
  <dimension ref="A1:CM172"/>
  <sheetViews>
    <sheetView view="pageBreakPreview" zoomScaleNormal="100" zoomScaleSheetLayoutView="100" workbookViewId="0">
      <selection activeCell="T5" sqref="T5:W5"/>
    </sheetView>
  </sheetViews>
  <sheetFormatPr defaultColWidth="3.75" defaultRowHeight="21" customHeight="1" x14ac:dyDescent="0.15"/>
  <cols>
    <col min="1" max="3" width="3.75" style="3" customWidth="1"/>
    <col min="4" max="4" width="4.875" style="3" customWidth="1"/>
    <col min="5" max="25" width="3.75" style="3" customWidth="1"/>
    <col min="26" max="26" width="3.125" style="3" customWidth="1"/>
    <col min="27" max="27" width="24.75" style="3" hidden="1" customWidth="1"/>
    <col min="28" max="28" width="10.5" style="3" hidden="1" customWidth="1"/>
    <col min="29" max="29" width="1.875" style="3" hidden="1" customWidth="1"/>
    <col min="30" max="32" width="9.75" style="3" hidden="1" customWidth="1"/>
    <col min="33" max="39" width="9.75" style="3" customWidth="1"/>
    <col min="40" max="91" width="3.75" style="3" customWidth="1"/>
    <col min="92" max="16384" width="3.75" style="64"/>
  </cols>
  <sheetData>
    <row r="1" spans="1:33" ht="21" customHeight="1" x14ac:dyDescent="0.15">
      <c r="A1" s="434" t="s">
        <v>208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AG1" s="111" t="s">
        <v>196</v>
      </c>
    </row>
    <row r="2" spans="1:33" ht="18.75" customHeight="1" x14ac:dyDescent="0.15">
      <c r="A2" s="50"/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T2" s="65"/>
      <c r="X2" s="48"/>
      <c r="Y2" s="65"/>
    </row>
    <row r="3" spans="1:33" ht="18.75" customHeight="1" x14ac:dyDescent="0.15">
      <c r="A3" s="5" t="s">
        <v>145</v>
      </c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T3" s="65"/>
      <c r="X3" s="48"/>
      <c r="Y3" s="65"/>
    </row>
    <row r="4" spans="1:33" s="3" customFormat="1" ht="18.75" customHeight="1" thickBot="1" x14ac:dyDescent="0.2">
      <c r="A4" s="303" t="s">
        <v>41</v>
      </c>
      <c r="B4" s="303"/>
      <c r="C4" s="303"/>
      <c r="D4" s="303"/>
      <c r="E4" s="303"/>
      <c r="F4" s="303"/>
      <c r="G4" s="303"/>
      <c r="H4" s="303" t="s">
        <v>42</v>
      </c>
      <c r="I4" s="303"/>
      <c r="J4" s="303"/>
      <c r="K4" s="303"/>
      <c r="L4" s="303"/>
      <c r="M4" s="303"/>
      <c r="N4" s="303" t="s">
        <v>43</v>
      </c>
      <c r="O4" s="303"/>
      <c r="P4" s="303"/>
      <c r="Q4" s="303"/>
      <c r="R4" s="303"/>
      <c r="S4" s="303"/>
      <c r="T4" s="435" t="s">
        <v>44</v>
      </c>
      <c r="U4" s="435"/>
      <c r="V4" s="435"/>
      <c r="W4" s="435"/>
      <c r="X4" s="303"/>
      <c r="Y4" s="303"/>
    </row>
    <row r="5" spans="1:33" s="3" customFormat="1" ht="26.25" customHeight="1" thickBot="1" x14ac:dyDescent="0.2">
      <c r="A5" s="410">
        <f>施業提案書!X12</f>
        <v>0</v>
      </c>
      <c r="B5" s="410"/>
      <c r="C5" s="410"/>
      <c r="D5" s="410"/>
      <c r="E5" s="411"/>
      <c r="F5" s="412" t="s">
        <v>45</v>
      </c>
      <c r="G5" s="413"/>
      <c r="H5" s="414" t="s">
        <v>95</v>
      </c>
      <c r="I5" s="414"/>
      <c r="J5" s="414"/>
      <c r="K5" s="414"/>
      <c r="L5" s="414"/>
      <c r="M5" s="414"/>
      <c r="N5" s="415">
        <f>I10+I11</f>
        <v>0</v>
      </c>
      <c r="O5" s="416"/>
      <c r="P5" s="416"/>
      <c r="Q5" s="416"/>
      <c r="R5" s="417" t="s">
        <v>46</v>
      </c>
      <c r="S5" s="417"/>
      <c r="T5" s="418"/>
      <c r="U5" s="419"/>
      <c r="V5" s="419"/>
      <c r="W5" s="420"/>
      <c r="X5" s="417" t="s">
        <v>47</v>
      </c>
      <c r="Y5" s="421"/>
    </row>
    <row r="6" spans="1:33" s="3" customFormat="1" ht="26.25" customHeight="1" x14ac:dyDescent="0.15">
      <c r="A6" s="410"/>
      <c r="B6" s="410"/>
      <c r="C6" s="410"/>
      <c r="D6" s="410"/>
      <c r="E6" s="411"/>
      <c r="F6" s="412"/>
      <c r="G6" s="413"/>
      <c r="H6" s="422">
        <v>25</v>
      </c>
      <c r="I6" s="422"/>
      <c r="J6" s="422"/>
      <c r="K6" s="423"/>
      <c r="L6" s="424" t="s">
        <v>48</v>
      </c>
      <c r="M6" s="425"/>
      <c r="N6" s="426" t="e">
        <f>N5/A5</f>
        <v>#DIV/0!</v>
      </c>
      <c r="O6" s="427"/>
      <c r="P6" s="427"/>
      <c r="Q6" s="427"/>
      <c r="R6" s="428" t="s">
        <v>102</v>
      </c>
      <c r="S6" s="429"/>
      <c r="T6" s="430" t="e">
        <f>T5/A5</f>
        <v>#DIV/0!</v>
      </c>
      <c r="U6" s="431"/>
      <c r="V6" s="431"/>
      <c r="W6" s="431"/>
      <c r="X6" s="432" t="s">
        <v>103</v>
      </c>
      <c r="Y6" s="433"/>
    </row>
    <row r="7" spans="1:33" s="3" customFormat="1" ht="26.25" customHeight="1" x14ac:dyDescent="0.15">
      <c r="A7" s="386" t="s">
        <v>109</v>
      </c>
      <c r="B7" s="387"/>
      <c r="C7" s="388"/>
      <c r="D7" s="389">
        <f>施業提案書!AF27</f>
        <v>365.81</v>
      </c>
      <c r="E7" s="344"/>
      <c r="F7" s="390" t="s">
        <v>108</v>
      </c>
      <c r="G7" s="391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33" s="3" customFormat="1" ht="18.7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33" s="3" customFormat="1" ht="18.75" customHeight="1" x14ac:dyDescent="0.15">
      <c r="A9" s="5" t="s">
        <v>99</v>
      </c>
      <c r="U9" s="4"/>
      <c r="W9" s="302" t="s">
        <v>26</v>
      </c>
      <c r="X9" s="302"/>
      <c r="Y9" s="302"/>
      <c r="AA9" s="61" t="s">
        <v>150</v>
      </c>
      <c r="AB9" s="62">
        <f>ROUNDDOWN(T5*7/10000,5)</f>
        <v>0</v>
      </c>
    </row>
    <row r="10" spans="1:33" s="3" customFormat="1" ht="26.25" customHeight="1" x14ac:dyDescent="0.15">
      <c r="A10" s="392" t="s">
        <v>147</v>
      </c>
      <c r="B10" s="393"/>
      <c r="C10" s="393"/>
      <c r="D10" s="396" t="s">
        <v>49</v>
      </c>
      <c r="E10" s="396"/>
      <c r="F10" s="397" t="s">
        <v>10</v>
      </c>
      <c r="G10" s="397"/>
      <c r="H10" s="397"/>
      <c r="I10" s="398">
        <f>ROUNDDOWN(AB13*45/100,2)</f>
        <v>0</v>
      </c>
      <c r="J10" s="398"/>
      <c r="K10" s="398"/>
      <c r="L10" s="11" t="s">
        <v>50</v>
      </c>
      <c r="M10" s="399" t="s">
        <v>100</v>
      </c>
      <c r="N10" s="399"/>
      <c r="O10" s="399"/>
      <c r="P10" s="400">
        <v>11000</v>
      </c>
      <c r="Q10" s="400"/>
      <c r="R10" s="400"/>
      <c r="S10" s="12" t="s">
        <v>51</v>
      </c>
      <c r="T10" s="13"/>
      <c r="U10" s="14" t="s">
        <v>52</v>
      </c>
      <c r="V10" s="401">
        <f>I10*P10</f>
        <v>0</v>
      </c>
      <c r="W10" s="401"/>
      <c r="X10" s="401"/>
      <c r="Y10" s="402"/>
      <c r="AA10" s="61" t="s">
        <v>151</v>
      </c>
      <c r="AB10" s="62">
        <f>ROUNDDOWN(D7*AB9,5)</f>
        <v>0</v>
      </c>
      <c r="AD10" s="61" t="s">
        <v>155</v>
      </c>
      <c r="AE10" s="63" t="s">
        <v>157</v>
      </c>
      <c r="AF10" s="61" t="s">
        <v>156</v>
      </c>
    </row>
    <row r="11" spans="1:33" s="3" customFormat="1" ht="26.25" customHeight="1" x14ac:dyDescent="0.15">
      <c r="A11" s="394"/>
      <c r="B11" s="395"/>
      <c r="C11" s="395"/>
      <c r="D11" s="403" t="s">
        <v>53</v>
      </c>
      <c r="E11" s="403"/>
      <c r="F11" s="404" t="s">
        <v>10</v>
      </c>
      <c r="G11" s="404"/>
      <c r="H11" s="404"/>
      <c r="I11" s="443">
        <f>ROUNDDOWN(AB13*37/100,2)</f>
        <v>0</v>
      </c>
      <c r="J11" s="443"/>
      <c r="K11" s="443"/>
      <c r="L11" s="15" t="s">
        <v>50</v>
      </c>
      <c r="M11" s="444" t="s">
        <v>100</v>
      </c>
      <c r="N11" s="444"/>
      <c r="O11" s="444"/>
      <c r="P11" s="407">
        <v>9000</v>
      </c>
      <c r="Q11" s="407"/>
      <c r="R11" s="407"/>
      <c r="S11" s="16" t="s">
        <v>51</v>
      </c>
      <c r="T11" s="17"/>
      <c r="U11" s="18" t="s">
        <v>54</v>
      </c>
      <c r="V11" s="408">
        <f>I11*P11</f>
        <v>0</v>
      </c>
      <c r="W11" s="408"/>
      <c r="X11" s="408"/>
      <c r="Y11" s="409"/>
      <c r="AA11" s="61" t="s">
        <v>152</v>
      </c>
      <c r="AB11" s="62">
        <f>ROUNDDOWN(A5-AB9,5)</f>
        <v>0</v>
      </c>
      <c r="AD11" s="61">
        <v>470000</v>
      </c>
      <c r="AE11" s="61">
        <f>ROUNDDOWN(A5*AD11*1.39*1.1*1.7,-3)</f>
        <v>0</v>
      </c>
      <c r="AF11" s="61">
        <f>ROUNDDOWN(AE11*0.4,2)</f>
        <v>0</v>
      </c>
    </row>
    <row r="12" spans="1:33" s="3" customFormat="1" ht="26.25" customHeight="1" x14ac:dyDescent="0.15">
      <c r="A12" s="372" t="s">
        <v>55</v>
      </c>
      <c r="B12" s="373"/>
      <c r="C12" s="373"/>
      <c r="D12" s="373"/>
      <c r="E12" s="373"/>
      <c r="F12" s="19" t="s">
        <v>56</v>
      </c>
      <c r="G12" s="20"/>
      <c r="H12" s="20"/>
      <c r="I12" s="57"/>
      <c r="J12" s="57"/>
      <c r="K12" s="57"/>
      <c r="L12" s="21"/>
      <c r="M12" s="20"/>
      <c r="N12" s="20"/>
      <c r="O12" s="21"/>
      <c r="P12" s="58"/>
      <c r="Q12" s="59"/>
      <c r="R12" s="59"/>
      <c r="S12" s="21"/>
      <c r="T12" s="23"/>
      <c r="U12" s="56" t="s">
        <v>57</v>
      </c>
      <c r="V12" s="442">
        <f>AF11+AF13</f>
        <v>0</v>
      </c>
      <c r="W12" s="442"/>
      <c r="X12" s="442"/>
      <c r="Y12" s="442"/>
      <c r="AA12" s="61" t="s">
        <v>153</v>
      </c>
      <c r="AB12" s="62">
        <f>ROUNDDOWN(D7*AB11*H6/100,5)</f>
        <v>0</v>
      </c>
      <c r="AD12" s="61" t="s">
        <v>158</v>
      </c>
      <c r="AE12" s="63" t="s">
        <v>157</v>
      </c>
      <c r="AF12" s="61" t="s">
        <v>159</v>
      </c>
    </row>
    <row r="13" spans="1:33" s="3" customFormat="1" ht="26.25" customHeight="1" x14ac:dyDescent="0.15">
      <c r="A13" s="291" t="s">
        <v>60</v>
      </c>
      <c r="B13" s="292"/>
      <c r="C13" s="292"/>
      <c r="D13" s="292"/>
      <c r="E13" s="292"/>
      <c r="F13" s="293" t="s">
        <v>142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131" t="s">
        <v>59</v>
      </c>
      <c r="V13" s="383">
        <f>SUM(V10:Y12)</f>
        <v>0</v>
      </c>
      <c r="W13" s="383"/>
      <c r="X13" s="383"/>
      <c r="Y13" s="383"/>
      <c r="AA13" s="61" t="s">
        <v>154</v>
      </c>
      <c r="AB13" s="62">
        <f>ROUNDDOWN(AB10+AB12,2)</f>
        <v>0</v>
      </c>
      <c r="AD13" s="61">
        <v>2137</v>
      </c>
      <c r="AE13" s="61">
        <f>ROUNDDOWN(T5*AD13*1.107*1.39*1.1*1.7,-3)</f>
        <v>0</v>
      </c>
      <c r="AF13" s="61">
        <f>ROUNDDOWN(AE13*0.4,-2)</f>
        <v>0</v>
      </c>
    </row>
    <row r="14" spans="1:33" s="3" customFormat="1" ht="37.5" customHeight="1" x14ac:dyDescent="0.15">
      <c r="A14" s="29"/>
    </row>
    <row r="15" spans="1:33" s="3" customFormat="1" ht="18.75" customHeight="1" x14ac:dyDescent="0.15">
      <c r="A15" s="5" t="s">
        <v>62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53"/>
      <c r="P15" s="53"/>
      <c r="Q15" s="53"/>
      <c r="R15" s="53"/>
      <c r="S15" s="53"/>
      <c r="T15" s="9"/>
      <c r="U15" s="9"/>
      <c r="V15" s="9"/>
      <c r="W15" s="302"/>
      <c r="X15" s="302"/>
      <c r="Y15" s="302"/>
    </row>
    <row r="16" spans="1:33" s="3" customFormat="1" ht="18.75" customHeight="1" x14ac:dyDescent="0.15">
      <c r="A16" s="5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53"/>
      <c r="P16" s="53"/>
      <c r="Q16" s="53"/>
      <c r="R16" s="53"/>
      <c r="S16" s="53"/>
      <c r="T16" s="9"/>
      <c r="U16" s="9"/>
      <c r="V16" s="9"/>
      <c r="W16" s="130"/>
      <c r="X16" s="130"/>
      <c r="Y16" s="130"/>
    </row>
    <row r="17" spans="1:25" s="3" customFormat="1" ht="18.75" customHeight="1" x14ac:dyDescent="0.15">
      <c r="A17" s="359" t="s">
        <v>143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</row>
    <row r="18" spans="1:25" s="3" customFormat="1" ht="18.75" customHeight="1" thickBot="1" x14ac:dyDescent="0.2">
      <c r="A18" s="5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60"/>
      <c r="P18" s="360"/>
      <c r="Q18" s="360"/>
      <c r="R18" s="360"/>
      <c r="S18" s="360"/>
      <c r="T18" s="9"/>
      <c r="U18" s="9"/>
      <c r="V18" s="9"/>
      <c r="W18" s="302" t="s">
        <v>26</v>
      </c>
      <c r="X18" s="302"/>
      <c r="Y18" s="302"/>
    </row>
    <row r="19" spans="1:25" s="3" customFormat="1" ht="26.25" customHeight="1" x14ac:dyDescent="0.15">
      <c r="A19" s="361" t="s">
        <v>110</v>
      </c>
      <c r="B19" s="364" t="s">
        <v>11</v>
      </c>
      <c r="C19" s="364"/>
      <c r="D19" s="364"/>
      <c r="E19" s="364"/>
      <c r="F19" s="343" t="s">
        <v>12</v>
      </c>
      <c r="G19" s="343"/>
      <c r="H19" s="343"/>
      <c r="I19" s="344">
        <f>A5</f>
        <v>0</v>
      </c>
      <c r="J19" s="344"/>
      <c r="K19" s="344"/>
      <c r="L19" s="30" t="s">
        <v>63</v>
      </c>
      <c r="M19" s="132" t="s">
        <v>64</v>
      </c>
      <c r="N19" s="336" t="s">
        <v>65</v>
      </c>
      <c r="O19" s="336"/>
      <c r="P19" s="365"/>
      <c r="Q19" s="366"/>
      <c r="R19" s="367"/>
      <c r="S19" s="348" t="s">
        <v>66</v>
      </c>
      <c r="T19" s="349"/>
      <c r="U19" s="131" t="s">
        <v>67</v>
      </c>
      <c r="V19" s="342">
        <f>ROUNDDOWN(I19*P19,0)</f>
        <v>0</v>
      </c>
      <c r="W19" s="342"/>
      <c r="X19" s="342"/>
      <c r="Y19" s="342"/>
    </row>
    <row r="20" spans="1:25" s="3" customFormat="1" ht="26.25" customHeight="1" x14ac:dyDescent="0.15">
      <c r="A20" s="362"/>
      <c r="B20" s="368" t="s">
        <v>13</v>
      </c>
      <c r="C20" s="368"/>
      <c r="D20" s="368"/>
      <c r="E20" s="368"/>
      <c r="F20" s="369" t="s">
        <v>10</v>
      </c>
      <c r="G20" s="369"/>
      <c r="H20" s="369"/>
      <c r="I20" s="353">
        <f>N5</f>
        <v>0</v>
      </c>
      <c r="J20" s="353"/>
      <c r="K20" s="353"/>
      <c r="L20" s="26" t="s">
        <v>50</v>
      </c>
      <c r="M20" s="31" t="s">
        <v>64</v>
      </c>
      <c r="N20" s="354" t="s">
        <v>65</v>
      </c>
      <c r="O20" s="355"/>
      <c r="P20" s="356"/>
      <c r="Q20" s="357"/>
      <c r="R20" s="358"/>
      <c r="S20" s="350" t="s">
        <v>68</v>
      </c>
      <c r="T20" s="351"/>
      <c r="U20" s="131" t="s">
        <v>69</v>
      </c>
      <c r="V20" s="342">
        <f>ROUNDDOWN(I20*P20,0)</f>
        <v>0</v>
      </c>
      <c r="W20" s="342"/>
      <c r="X20" s="342"/>
      <c r="Y20" s="342"/>
    </row>
    <row r="21" spans="1:25" s="3" customFormat="1" ht="26.25" customHeight="1" x14ac:dyDescent="0.15">
      <c r="A21" s="362"/>
      <c r="B21" s="370" t="s">
        <v>14</v>
      </c>
      <c r="C21" s="370"/>
      <c r="D21" s="370"/>
      <c r="E21" s="370"/>
      <c r="F21" s="371" t="s">
        <v>10</v>
      </c>
      <c r="G21" s="371"/>
      <c r="H21" s="371"/>
      <c r="I21" s="353">
        <f>I20</f>
        <v>0</v>
      </c>
      <c r="J21" s="353"/>
      <c r="K21" s="353"/>
      <c r="L21" s="26" t="s">
        <v>50</v>
      </c>
      <c r="M21" s="31" t="s">
        <v>64</v>
      </c>
      <c r="N21" s="354" t="s">
        <v>65</v>
      </c>
      <c r="O21" s="355"/>
      <c r="P21" s="356"/>
      <c r="Q21" s="357"/>
      <c r="R21" s="358"/>
      <c r="S21" s="350" t="s">
        <v>68</v>
      </c>
      <c r="T21" s="351"/>
      <c r="U21" s="131" t="s">
        <v>70</v>
      </c>
      <c r="V21" s="342">
        <f>ROUNDDOWN(I21*P21,0)</f>
        <v>0</v>
      </c>
      <c r="W21" s="342"/>
      <c r="X21" s="342"/>
      <c r="Y21" s="342"/>
    </row>
    <row r="22" spans="1:25" s="3" customFormat="1" ht="26.25" customHeight="1" x14ac:dyDescent="0.15">
      <c r="A22" s="363"/>
      <c r="B22" s="352" t="s">
        <v>15</v>
      </c>
      <c r="C22" s="352"/>
      <c r="D22" s="352"/>
      <c r="E22" s="352"/>
      <c r="F22" s="333" t="s">
        <v>10</v>
      </c>
      <c r="G22" s="333"/>
      <c r="H22" s="333"/>
      <c r="I22" s="353">
        <f>I20</f>
        <v>0</v>
      </c>
      <c r="J22" s="353"/>
      <c r="K22" s="353"/>
      <c r="L22" s="26" t="s">
        <v>50</v>
      </c>
      <c r="M22" s="31" t="s">
        <v>64</v>
      </c>
      <c r="N22" s="354" t="s">
        <v>65</v>
      </c>
      <c r="O22" s="355"/>
      <c r="P22" s="356"/>
      <c r="Q22" s="357"/>
      <c r="R22" s="358"/>
      <c r="S22" s="350" t="s">
        <v>68</v>
      </c>
      <c r="T22" s="351"/>
      <c r="U22" s="131" t="s">
        <v>71</v>
      </c>
      <c r="V22" s="342">
        <f>ROUNDDOWN(I22*P22,0)</f>
        <v>0</v>
      </c>
      <c r="W22" s="342"/>
      <c r="X22" s="342"/>
      <c r="Y22" s="342"/>
    </row>
    <row r="23" spans="1:25" s="3" customFormat="1" ht="26.25" customHeight="1" thickBot="1" x14ac:dyDescent="0.2">
      <c r="A23" s="436" t="s">
        <v>23</v>
      </c>
      <c r="B23" s="437"/>
      <c r="C23" s="437"/>
      <c r="D23" s="437"/>
      <c r="E23" s="438"/>
      <c r="F23" s="333" t="s">
        <v>16</v>
      </c>
      <c r="G23" s="334"/>
      <c r="H23" s="334"/>
      <c r="I23" s="335">
        <f>T5</f>
        <v>0</v>
      </c>
      <c r="J23" s="335"/>
      <c r="K23" s="335"/>
      <c r="L23" s="32" t="s">
        <v>72</v>
      </c>
      <c r="M23" s="33" t="s">
        <v>64</v>
      </c>
      <c r="N23" s="336" t="s">
        <v>65</v>
      </c>
      <c r="O23" s="336"/>
      <c r="P23" s="439"/>
      <c r="Q23" s="440"/>
      <c r="R23" s="441"/>
      <c r="S23" s="340" t="s">
        <v>73</v>
      </c>
      <c r="T23" s="341"/>
      <c r="U23" s="34" t="s">
        <v>74</v>
      </c>
      <c r="V23" s="342">
        <f>ROUNDDOWN(I23*P23,0)</f>
        <v>0</v>
      </c>
      <c r="W23" s="342"/>
      <c r="X23" s="342"/>
      <c r="Y23" s="342"/>
    </row>
    <row r="24" spans="1:25" s="3" customFormat="1" ht="26.25" customHeight="1" thickBot="1" x14ac:dyDescent="0.2">
      <c r="A24" s="305" t="s">
        <v>17</v>
      </c>
      <c r="B24" s="306"/>
      <c r="C24" s="306"/>
      <c r="D24" s="306"/>
      <c r="E24" s="306"/>
      <c r="F24" s="307" t="s">
        <v>75</v>
      </c>
      <c r="G24" s="308"/>
      <c r="H24" s="308"/>
      <c r="I24" s="308"/>
      <c r="J24" s="308"/>
      <c r="K24" s="308"/>
      <c r="L24" s="308"/>
      <c r="M24" s="308"/>
      <c r="N24" s="308"/>
      <c r="O24" s="308"/>
      <c r="P24" s="309"/>
      <c r="Q24" s="309"/>
      <c r="R24" s="309"/>
      <c r="S24" s="308"/>
      <c r="T24" s="310"/>
      <c r="U24" s="35" t="s">
        <v>76</v>
      </c>
      <c r="V24" s="311">
        <f>ROUNDDOWN(SUM(V19:Y23),0)</f>
        <v>0</v>
      </c>
      <c r="W24" s="311"/>
      <c r="X24" s="311"/>
      <c r="Y24" s="312"/>
    </row>
    <row r="25" spans="1:25" s="3" customFormat="1" ht="26.25" customHeight="1" x14ac:dyDescent="0.15">
      <c r="A25" s="305" t="s">
        <v>18</v>
      </c>
      <c r="B25" s="306"/>
      <c r="C25" s="306"/>
      <c r="D25" s="306"/>
      <c r="E25" s="306"/>
      <c r="F25" s="313" t="s">
        <v>77</v>
      </c>
      <c r="G25" s="314"/>
      <c r="H25" s="314"/>
      <c r="I25" s="314"/>
      <c r="J25" s="314"/>
      <c r="K25" s="314"/>
      <c r="L25" s="314"/>
      <c r="M25" s="314"/>
      <c r="N25" s="36" t="s">
        <v>76</v>
      </c>
      <c r="O25" s="37" t="s">
        <v>19</v>
      </c>
      <c r="P25" s="315"/>
      <c r="Q25" s="316"/>
      <c r="R25" s="317"/>
      <c r="S25" s="38" t="s">
        <v>78</v>
      </c>
      <c r="T25" s="39"/>
      <c r="U25" s="40" t="s">
        <v>24</v>
      </c>
      <c r="V25" s="318">
        <f>ROUNDDOWN(V24*P25/100,0)</f>
        <v>0</v>
      </c>
      <c r="W25" s="318"/>
      <c r="X25" s="318"/>
      <c r="Y25" s="319"/>
    </row>
    <row r="26" spans="1:25" s="3" customFormat="1" ht="26.25" customHeight="1" thickBot="1" x14ac:dyDescent="0.2">
      <c r="A26" s="320" t="s">
        <v>20</v>
      </c>
      <c r="B26" s="321"/>
      <c r="C26" s="321"/>
      <c r="D26" s="321"/>
      <c r="E26" s="321"/>
      <c r="F26" s="322" t="s">
        <v>10</v>
      </c>
      <c r="G26" s="322"/>
      <c r="H26" s="322"/>
      <c r="I26" s="323">
        <f>N5</f>
        <v>0</v>
      </c>
      <c r="J26" s="323"/>
      <c r="K26" s="323"/>
      <c r="L26" s="41" t="s">
        <v>50</v>
      </c>
      <c r="M26" s="42" t="s">
        <v>64</v>
      </c>
      <c r="N26" s="324" t="s">
        <v>65</v>
      </c>
      <c r="O26" s="324"/>
      <c r="P26" s="325"/>
      <c r="Q26" s="326"/>
      <c r="R26" s="327"/>
      <c r="S26" s="41" t="s">
        <v>21</v>
      </c>
      <c r="T26" s="43"/>
      <c r="U26" s="44" t="s">
        <v>79</v>
      </c>
      <c r="V26" s="328">
        <f>ROUNDDOWN(I26*P26,0)</f>
        <v>0</v>
      </c>
      <c r="W26" s="328"/>
      <c r="X26" s="328"/>
      <c r="Y26" s="329"/>
    </row>
    <row r="27" spans="1:25" s="3" customFormat="1" ht="26.25" customHeight="1" x14ac:dyDescent="0.15">
      <c r="A27" s="291" t="s">
        <v>22</v>
      </c>
      <c r="B27" s="292"/>
      <c r="C27" s="292"/>
      <c r="D27" s="292"/>
      <c r="E27" s="292"/>
      <c r="F27" s="293" t="s">
        <v>80</v>
      </c>
      <c r="G27" s="294"/>
      <c r="H27" s="294"/>
      <c r="I27" s="294"/>
      <c r="J27" s="294"/>
      <c r="K27" s="294"/>
      <c r="L27" s="294"/>
      <c r="M27" s="294"/>
      <c r="N27" s="294"/>
      <c r="O27" s="294"/>
      <c r="P27" s="295"/>
      <c r="Q27" s="295"/>
      <c r="R27" s="295"/>
      <c r="S27" s="294"/>
      <c r="T27" s="296"/>
      <c r="U27" s="45" t="s">
        <v>40</v>
      </c>
      <c r="V27" s="297">
        <f>SUM(V24:Y26)</f>
        <v>0</v>
      </c>
      <c r="W27" s="297"/>
      <c r="X27" s="297"/>
      <c r="Y27" s="298"/>
    </row>
    <row r="28" spans="1:25" s="3" customFormat="1" ht="26.25" customHeight="1" x14ac:dyDescent="0.15">
      <c r="F28" s="4"/>
      <c r="G28" s="4"/>
      <c r="H28" s="4"/>
      <c r="I28" s="4"/>
      <c r="J28" s="4"/>
      <c r="L28" s="4"/>
      <c r="Q28" s="42"/>
      <c r="R28" s="42"/>
      <c r="S28" s="42"/>
      <c r="T28" s="42"/>
      <c r="U28" s="4"/>
      <c r="V28" s="299" t="s">
        <v>98</v>
      </c>
      <c r="W28" s="299"/>
      <c r="X28" s="300" t="e">
        <f>V27/I20</f>
        <v>#DIV/0!</v>
      </c>
      <c r="Y28" s="300"/>
    </row>
    <row r="29" spans="1:25" s="3" customFormat="1" ht="18.75" customHeight="1" x14ac:dyDescent="0.15">
      <c r="F29" s="4"/>
      <c r="G29" s="4"/>
      <c r="H29" s="4"/>
      <c r="I29" s="4"/>
      <c r="J29" s="4"/>
      <c r="L29" s="4"/>
      <c r="Q29" s="42"/>
      <c r="R29" s="42"/>
      <c r="S29" s="42"/>
      <c r="T29" s="42"/>
      <c r="U29" s="4"/>
      <c r="V29" s="46"/>
      <c r="W29" s="301"/>
      <c r="X29" s="301"/>
      <c r="Y29" s="47"/>
    </row>
    <row r="30" spans="1:25" s="3" customFormat="1" ht="18.75" customHeight="1" x14ac:dyDescent="0.15">
      <c r="A30" s="5" t="s">
        <v>81</v>
      </c>
      <c r="F30" s="48"/>
      <c r="G30" s="48"/>
      <c r="H30" s="48"/>
      <c r="I30" s="48"/>
      <c r="J30" s="48"/>
      <c r="K30" s="48"/>
      <c r="L30" s="48"/>
      <c r="M30" s="48"/>
      <c r="N30" s="48"/>
      <c r="O30" s="302"/>
      <c r="P30" s="302"/>
      <c r="Q30" s="302"/>
      <c r="R30" s="48"/>
      <c r="S30" s="48"/>
      <c r="T30" s="48"/>
      <c r="U30" s="4"/>
      <c r="W30" s="302" t="s">
        <v>26</v>
      </c>
      <c r="X30" s="302"/>
      <c r="Y30" s="302"/>
    </row>
    <row r="31" spans="1:25" s="3" customFormat="1" ht="25.5" customHeight="1" x14ac:dyDescent="0.15">
      <c r="A31" s="303" t="s">
        <v>82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 t="s">
        <v>83</v>
      </c>
      <c r="L31" s="303"/>
      <c r="M31" s="303"/>
      <c r="N31" s="303"/>
      <c r="O31" s="303"/>
      <c r="P31" s="303"/>
      <c r="Q31" s="303"/>
      <c r="R31" s="303"/>
      <c r="S31" s="303"/>
      <c r="T31" s="303"/>
      <c r="U31" s="131" t="s">
        <v>25</v>
      </c>
      <c r="V31" s="304">
        <f>V13-V27</f>
        <v>0</v>
      </c>
      <c r="W31" s="304"/>
      <c r="X31" s="304"/>
      <c r="Y31" s="304"/>
    </row>
    <row r="32" spans="1:25" s="3" customFormat="1" ht="18.75" customHeight="1" x14ac:dyDescent="0.15">
      <c r="U32" s="4"/>
    </row>
    <row r="33" spans="1:37" s="3" customFormat="1" ht="26.25" customHeight="1" x14ac:dyDescent="0.15">
      <c r="A33" s="289" t="s">
        <v>105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>
        <f>ROUNDDOWN(V31/2,0)</f>
        <v>0</v>
      </c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89" t="s">
        <v>104</v>
      </c>
      <c r="Y33" s="289"/>
    </row>
    <row r="34" spans="1:37" s="3" customFormat="1" ht="46.5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4"/>
      <c r="Y34" s="54"/>
      <c r="AA34" s="114"/>
      <c r="AB34" s="114"/>
      <c r="AC34" s="114"/>
      <c r="AD34" s="114"/>
      <c r="AE34" s="114"/>
      <c r="AF34" s="114"/>
      <c r="AG34" s="116"/>
      <c r="AH34" s="116"/>
      <c r="AI34" s="116"/>
      <c r="AJ34" s="116"/>
      <c r="AK34" s="116"/>
    </row>
    <row r="35" spans="1:37" ht="21" customHeight="1" x14ac:dyDescent="0.15">
      <c r="A35" s="434" t="s">
        <v>214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AG35" s="111" t="s">
        <v>197</v>
      </c>
    </row>
    <row r="36" spans="1:37" ht="18.75" customHeight="1" x14ac:dyDescent="0.15">
      <c r="A36" s="50"/>
      <c r="B36" s="51"/>
      <c r="C36" s="51"/>
      <c r="D36" s="51"/>
      <c r="E36" s="51"/>
      <c r="F36" s="51"/>
      <c r="G36" s="51"/>
      <c r="H36" s="51"/>
      <c r="I36" s="52"/>
      <c r="J36" s="52"/>
      <c r="K36" s="52"/>
      <c r="L36" s="52"/>
      <c r="T36" s="65"/>
      <c r="X36" s="48"/>
      <c r="Y36" s="65"/>
    </row>
    <row r="37" spans="1:37" ht="18.75" customHeight="1" x14ac:dyDescent="0.15">
      <c r="A37" s="5" t="s">
        <v>145</v>
      </c>
      <c r="B37" s="51"/>
      <c r="C37" s="51"/>
      <c r="D37" s="51"/>
      <c r="E37" s="51"/>
      <c r="F37" s="51"/>
      <c r="G37" s="51"/>
      <c r="H37" s="51"/>
      <c r="I37" s="52"/>
      <c r="J37" s="52"/>
      <c r="K37" s="52"/>
      <c r="L37" s="52"/>
      <c r="T37" s="65"/>
      <c r="X37" s="48"/>
      <c r="Y37" s="65"/>
    </row>
    <row r="38" spans="1:37" s="3" customFormat="1" ht="18.75" customHeight="1" thickBot="1" x14ac:dyDescent="0.2">
      <c r="A38" s="303" t="s">
        <v>41</v>
      </c>
      <c r="B38" s="303"/>
      <c r="C38" s="303"/>
      <c r="D38" s="303"/>
      <c r="E38" s="303"/>
      <c r="F38" s="303"/>
      <c r="G38" s="303"/>
      <c r="H38" s="303" t="s">
        <v>42</v>
      </c>
      <c r="I38" s="303"/>
      <c r="J38" s="303"/>
      <c r="K38" s="303"/>
      <c r="L38" s="303"/>
      <c r="M38" s="303"/>
      <c r="N38" s="303" t="s">
        <v>43</v>
      </c>
      <c r="O38" s="303"/>
      <c r="P38" s="303"/>
      <c r="Q38" s="303"/>
      <c r="R38" s="303"/>
      <c r="S38" s="303"/>
      <c r="T38" s="435" t="s">
        <v>44</v>
      </c>
      <c r="U38" s="435"/>
      <c r="V38" s="435"/>
      <c r="W38" s="435"/>
      <c r="X38" s="303"/>
      <c r="Y38" s="303"/>
    </row>
    <row r="39" spans="1:37" s="3" customFormat="1" ht="26.25" customHeight="1" thickBot="1" x14ac:dyDescent="0.2">
      <c r="A39" s="410">
        <f>施業提案書!X13</f>
        <v>0</v>
      </c>
      <c r="B39" s="410"/>
      <c r="C39" s="410"/>
      <c r="D39" s="410"/>
      <c r="E39" s="411"/>
      <c r="F39" s="412" t="s">
        <v>45</v>
      </c>
      <c r="G39" s="413"/>
      <c r="H39" s="414" t="s">
        <v>95</v>
      </c>
      <c r="I39" s="414"/>
      <c r="J39" s="414"/>
      <c r="K39" s="414"/>
      <c r="L39" s="414"/>
      <c r="M39" s="414"/>
      <c r="N39" s="415">
        <f>I44+I45</f>
        <v>0</v>
      </c>
      <c r="O39" s="416"/>
      <c r="P39" s="416"/>
      <c r="Q39" s="416"/>
      <c r="R39" s="417" t="s">
        <v>46</v>
      </c>
      <c r="S39" s="417"/>
      <c r="T39" s="418"/>
      <c r="U39" s="419"/>
      <c r="V39" s="419"/>
      <c r="W39" s="420"/>
      <c r="X39" s="417" t="s">
        <v>47</v>
      </c>
      <c r="Y39" s="421"/>
    </row>
    <row r="40" spans="1:37" s="3" customFormat="1" ht="26.25" customHeight="1" x14ac:dyDescent="0.15">
      <c r="A40" s="410"/>
      <c r="B40" s="410"/>
      <c r="C40" s="410"/>
      <c r="D40" s="410"/>
      <c r="E40" s="411"/>
      <c r="F40" s="412"/>
      <c r="G40" s="413"/>
      <c r="H40" s="422">
        <v>25</v>
      </c>
      <c r="I40" s="422"/>
      <c r="J40" s="422"/>
      <c r="K40" s="423"/>
      <c r="L40" s="424" t="s">
        <v>48</v>
      </c>
      <c r="M40" s="425"/>
      <c r="N40" s="426" t="e">
        <f>N39/A39</f>
        <v>#DIV/0!</v>
      </c>
      <c r="O40" s="427"/>
      <c r="P40" s="427"/>
      <c r="Q40" s="427"/>
      <c r="R40" s="428" t="s">
        <v>102</v>
      </c>
      <c r="S40" s="429"/>
      <c r="T40" s="430" t="e">
        <f>T39/A39</f>
        <v>#DIV/0!</v>
      </c>
      <c r="U40" s="431"/>
      <c r="V40" s="431"/>
      <c r="W40" s="431"/>
      <c r="X40" s="432" t="s">
        <v>103</v>
      </c>
      <c r="Y40" s="433"/>
    </row>
    <row r="41" spans="1:37" s="3" customFormat="1" ht="26.25" customHeight="1" x14ac:dyDescent="0.15">
      <c r="A41" s="386" t="s">
        <v>109</v>
      </c>
      <c r="B41" s="387"/>
      <c r="C41" s="388"/>
      <c r="D41" s="389">
        <f>D7</f>
        <v>365.81</v>
      </c>
      <c r="E41" s="344"/>
      <c r="F41" s="390" t="s">
        <v>108</v>
      </c>
      <c r="G41" s="39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37" s="3" customFormat="1" ht="18.7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37" s="3" customFormat="1" ht="18.75" customHeight="1" x14ac:dyDescent="0.15">
      <c r="A43" s="5" t="s">
        <v>99</v>
      </c>
      <c r="U43" s="4"/>
      <c r="W43" s="302" t="s">
        <v>26</v>
      </c>
      <c r="X43" s="302"/>
      <c r="Y43" s="302"/>
      <c r="AA43" s="61" t="s">
        <v>150</v>
      </c>
      <c r="AB43" s="62">
        <f>ROUNDDOWN(T39*7/10000,5)</f>
        <v>0</v>
      </c>
    </row>
    <row r="44" spans="1:37" s="3" customFormat="1" ht="26.25" customHeight="1" x14ac:dyDescent="0.15">
      <c r="A44" s="392" t="s">
        <v>147</v>
      </c>
      <c r="B44" s="393"/>
      <c r="C44" s="393"/>
      <c r="D44" s="396" t="s">
        <v>49</v>
      </c>
      <c r="E44" s="396"/>
      <c r="F44" s="397" t="s">
        <v>10</v>
      </c>
      <c r="G44" s="397"/>
      <c r="H44" s="397"/>
      <c r="I44" s="398">
        <f>ROUNDDOWN(AB47*45/100,2)</f>
        <v>0</v>
      </c>
      <c r="J44" s="398"/>
      <c r="K44" s="398"/>
      <c r="L44" s="11" t="s">
        <v>50</v>
      </c>
      <c r="M44" s="399" t="s">
        <v>100</v>
      </c>
      <c r="N44" s="399"/>
      <c r="O44" s="399"/>
      <c r="P44" s="400">
        <v>11000</v>
      </c>
      <c r="Q44" s="400"/>
      <c r="R44" s="400"/>
      <c r="S44" s="12" t="s">
        <v>51</v>
      </c>
      <c r="T44" s="13"/>
      <c r="U44" s="14" t="s">
        <v>52</v>
      </c>
      <c r="V44" s="401">
        <f>I44*P44</f>
        <v>0</v>
      </c>
      <c r="W44" s="401"/>
      <c r="X44" s="401"/>
      <c r="Y44" s="402"/>
      <c r="AA44" s="61" t="s">
        <v>151</v>
      </c>
      <c r="AB44" s="62">
        <f>ROUNDDOWN(D41*AB43,5)</f>
        <v>0</v>
      </c>
      <c r="AD44" s="61" t="s">
        <v>155</v>
      </c>
      <c r="AE44" s="63" t="s">
        <v>157</v>
      </c>
      <c r="AF44" s="61" t="s">
        <v>156</v>
      </c>
    </row>
    <row r="45" spans="1:37" s="3" customFormat="1" ht="26.25" customHeight="1" x14ac:dyDescent="0.15">
      <c r="A45" s="394"/>
      <c r="B45" s="395"/>
      <c r="C45" s="395"/>
      <c r="D45" s="403" t="s">
        <v>53</v>
      </c>
      <c r="E45" s="403"/>
      <c r="F45" s="404" t="s">
        <v>10</v>
      </c>
      <c r="G45" s="404"/>
      <c r="H45" s="404"/>
      <c r="I45" s="443">
        <f>ROUNDDOWN(AB47*37/100,2)</f>
        <v>0</v>
      </c>
      <c r="J45" s="443"/>
      <c r="K45" s="443"/>
      <c r="L45" s="15" t="s">
        <v>50</v>
      </c>
      <c r="M45" s="444" t="s">
        <v>100</v>
      </c>
      <c r="N45" s="444"/>
      <c r="O45" s="444"/>
      <c r="P45" s="407">
        <v>9000</v>
      </c>
      <c r="Q45" s="407"/>
      <c r="R45" s="407"/>
      <c r="S45" s="16" t="s">
        <v>51</v>
      </c>
      <c r="T45" s="17"/>
      <c r="U45" s="18" t="s">
        <v>54</v>
      </c>
      <c r="V45" s="408">
        <f>I45*P45</f>
        <v>0</v>
      </c>
      <c r="W45" s="408"/>
      <c r="X45" s="408"/>
      <c r="Y45" s="409"/>
      <c r="AA45" s="61" t="s">
        <v>152</v>
      </c>
      <c r="AB45" s="62">
        <f>ROUNDDOWN(A39-AB43,5)</f>
        <v>0</v>
      </c>
      <c r="AD45" s="61">
        <v>470000</v>
      </c>
      <c r="AE45" s="61">
        <f>ROUNDDOWN(A39*AD45*1.39*1.1*1.7,-3)</f>
        <v>0</v>
      </c>
      <c r="AF45" s="61">
        <f>ROUNDDOWN(AE45*0.4,2)</f>
        <v>0</v>
      </c>
    </row>
    <row r="46" spans="1:37" s="3" customFormat="1" ht="26.25" customHeight="1" x14ac:dyDescent="0.15">
      <c r="A46" s="372" t="s">
        <v>55</v>
      </c>
      <c r="B46" s="373"/>
      <c r="C46" s="373"/>
      <c r="D46" s="373"/>
      <c r="E46" s="373"/>
      <c r="F46" s="19" t="s">
        <v>56</v>
      </c>
      <c r="G46" s="20"/>
      <c r="H46" s="20"/>
      <c r="I46" s="57"/>
      <c r="J46" s="57"/>
      <c r="K46" s="57"/>
      <c r="L46" s="21"/>
      <c r="M46" s="20"/>
      <c r="N46" s="20"/>
      <c r="O46" s="21"/>
      <c r="P46" s="58"/>
      <c r="Q46" s="59"/>
      <c r="R46" s="59"/>
      <c r="S46" s="21"/>
      <c r="T46" s="23"/>
      <c r="U46" s="56" t="s">
        <v>57</v>
      </c>
      <c r="V46" s="442">
        <f>AF45+AF47</f>
        <v>0</v>
      </c>
      <c r="W46" s="442"/>
      <c r="X46" s="442"/>
      <c r="Y46" s="442"/>
      <c r="AA46" s="61" t="s">
        <v>153</v>
      </c>
      <c r="AB46" s="62">
        <f>ROUNDDOWN(D41*AB45*H40/100,5)</f>
        <v>0</v>
      </c>
      <c r="AD46" s="61" t="s">
        <v>158</v>
      </c>
      <c r="AE46" s="63" t="s">
        <v>157</v>
      </c>
      <c r="AF46" s="61" t="s">
        <v>159</v>
      </c>
    </row>
    <row r="47" spans="1:37" s="3" customFormat="1" ht="26.25" customHeight="1" x14ac:dyDescent="0.15">
      <c r="A47" s="291" t="s">
        <v>60</v>
      </c>
      <c r="B47" s="292"/>
      <c r="C47" s="292"/>
      <c r="D47" s="292"/>
      <c r="E47" s="292"/>
      <c r="F47" s="293" t="s">
        <v>142</v>
      </c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131" t="s">
        <v>59</v>
      </c>
      <c r="V47" s="383">
        <f>SUM(V44:Y46)</f>
        <v>0</v>
      </c>
      <c r="W47" s="383"/>
      <c r="X47" s="383"/>
      <c r="Y47" s="383"/>
      <c r="AA47" s="61" t="s">
        <v>154</v>
      </c>
      <c r="AB47" s="62">
        <f>ROUNDDOWN(AB44+AB46,2)</f>
        <v>0</v>
      </c>
      <c r="AD47" s="61">
        <v>2137</v>
      </c>
      <c r="AE47" s="61">
        <f>ROUNDDOWN(T39*AD47*1.107*1.39*1.1*1.7,-3)</f>
        <v>0</v>
      </c>
      <c r="AF47" s="61">
        <f>ROUNDDOWN(AE47*0.4,-2)</f>
        <v>0</v>
      </c>
    </row>
    <row r="48" spans="1:37" s="3" customFormat="1" ht="37.5" customHeight="1" x14ac:dyDescent="0.15">
      <c r="A48" s="29"/>
    </row>
    <row r="49" spans="1:25" s="3" customFormat="1" ht="18.75" customHeight="1" x14ac:dyDescent="0.15">
      <c r="A49" s="5" t="s">
        <v>62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53"/>
      <c r="P49" s="53"/>
      <c r="Q49" s="53"/>
      <c r="R49" s="53"/>
      <c r="S49" s="53"/>
      <c r="T49" s="9"/>
      <c r="U49" s="9"/>
      <c r="V49" s="9"/>
      <c r="W49" s="302"/>
      <c r="X49" s="302"/>
      <c r="Y49" s="302"/>
    </row>
    <row r="50" spans="1:25" s="3" customFormat="1" ht="18.75" customHeight="1" x14ac:dyDescent="0.15">
      <c r="A50" s="5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53"/>
      <c r="P50" s="53"/>
      <c r="Q50" s="53"/>
      <c r="R50" s="53"/>
      <c r="S50" s="53"/>
      <c r="T50" s="9"/>
      <c r="U50" s="9"/>
      <c r="V50" s="9"/>
      <c r="W50" s="130"/>
      <c r="X50" s="130"/>
      <c r="Y50" s="130"/>
    </row>
    <row r="51" spans="1:25" s="3" customFormat="1" ht="18.75" customHeight="1" x14ac:dyDescent="0.15">
      <c r="A51" s="359" t="s">
        <v>143</v>
      </c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</row>
    <row r="52" spans="1:25" s="3" customFormat="1" ht="18.75" customHeight="1" thickBot="1" x14ac:dyDescent="0.2">
      <c r="A52" s="5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360"/>
      <c r="P52" s="360"/>
      <c r="Q52" s="360"/>
      <c r="R52" s="360"/>
      <c r="S52" s="360"/>
      <c r="T52" s="9"/>
      <c r="U52" s="9"/>
      <c r="V52" s="9"/>
      <c r="W52" s="302" t="s">
        <v>26</v>
      </c>
      <c r="X52" s="302"/>
      <c r="Y52" s="302"/>
    </row>
    <row r="53" spans="1:25" s="3" customFormat="1" ht="26.25" customHeight="1" x14ac:dyDescent="0.15">
      <c r="A53" s="361" t="s">
        <v>110</v>
      </c>
      <c r="B53" s="364" t="s">
        <v>11</v>
      </c>
      <c r="C53" s="364"/>
      <c r="D53" s="364"/>
      <c r="E53" s="364"/>
      <c r="F53" s="343" t="s">
        <v>12</v>
      </c>
      <c r="G53" s="343"/>
      <c r="H53" s="343"/>
      <c r="I53" s="344">
        <f>A39</f>
        <v>0</v>
      </c>
      <c r="J53" s="344"/>
      <c r="K53" s="344"/>
      <c r="L53" s="30" t="s">
        <v>63</v>
      </c>
      <c r="M53" s="132" t="s">
        <v>64</v>
      </c>
      <c r="N53" s="336" t="s">
        <v>65</v>
      </c>
      <c r="O53" s="336"/>
      <c r="P53" s="365"/>
      <c r="Q53" s="366"/>
      <c r="R53" s="367"/>
      <c r="S53" s="348" t="s">
        <v>66</v>
      </c>
      <c r="T53" s="349"/>
      <c r="U53" s="131" t="s">
        <v>67</v>
      </c>
      <c r="V53" s="342">
        <f>ROUNDDOWN(I53*P53,0)</f>
        <v>0</v>
      </c>
      <c r="W53" s="342"/>
      <c r="X53" s="342"/>
      <c r="Y53" s="342"/>
    </row>
    <row r="54" spans="1:25" s="3" customFormat="1" ht="26.25" customHeight="1" x14ac:dyDescent="0.15">
      <c r="A54" s="362"/>
      <c r="B54" s="368" t="s">
        <v>13</v>
      </c>
      <c r="C54" s="368"/>
      <c r="D54" s="368"/>
      <c r="E54" s="368"/>
      <c r="F54" s="369" t="s">
        <v>10</v>
      </c>
      <c r="G54" s="369"/>
      <c r="H54" s="369"/>
      <c r="I54" s="353">
        <f>N39</f>
        <v>0</v>
      </c>
      <c r="J54" s="353"/>
      <c r="K54" s="353"/>
      <c r="L54" s="26" t="s">
        <v>50</v>
      </c>
      <c r="M54" s="31" t="s">
        <v>64</v>
      </c>
      <c r="N54" s="354" t="s">
        <v>65</v>
      </c>
      <c r="O54" s="355"/>
      <c r="P54" s="356"/>
      <c r="Q54" s="357"/>
      <c r="R54" s="358"/>
      <c r="S54" s="350" t="s">
        <v>68</v>
      </c>
      <c r="T54" s="351"/>
      <c r="U54" s="131" t="s">
        <v>69</v>
      </c>
      <c r="V54" s="342">
        <f>ROUNDDOWN(I54*P54,0)</f>
        <v>0</v>
      </c>
      <c r="W54" s="342"/>
      <c r="X54" s="342"/>
      <c r="Y54" s="342"/>
    </row>
    <row r="55" spans="1:25" s="3" customFormat="1" ht="26.25" customHeight="1" x14ac:dyDescent="0.15">
      <c r="A55" s="362"/>
      <c r="B55" s="370" t="s">
        <v>14</v>
      </c>
      <c r="C55" s="370"/>
      <c r="D55" s="370"/>
      <c r="E55" s="370"/>
      <c r="F55" s="371" t="s">
        <v>10</v>
      </c>
      <c r="G55" s="371"/>
      <c r="H55" s="371"/>
      <c r="I55" s="353">
        <f>I54</f>
        <v>0</v>
      </c>
      <c r="J55" s="353"/>
      <c r="K55" s="353"/>
      <c r="L55" s="26" t="s">
        <v>50</v>
      </c>
      <c r="M55" s="31" t="s">
        <v>64</v>
      </c>
      <c r="N55" s="354" t="s">
        <v>65</v>
      </c>
      <c r="O55" s="355"/>
      <c r="P55" s="356"/>
      <c r="Q55" s="357"/>
      <c r="R55" s="358"/>
      <c r="S55" s="350" t="s">
        <v>68</v>
      </c>
      <c r="T55" s="351"/>
      <c r="U55" s="131" t="s">
        <v>70</v>
      </c>
      <c r="V55" s="342">
        <f>ROUNDDOWN(I55*P55,0)</f>
        <v>0</v>
      </c>
      <c r="W55" s="342"/>
      <c r="X55" s="342"/>
      <c r="Y55" s="342"/>
    </row>
    <row r="56" spans="1:25" s="3" customFormat="1" ht="26.25" customHeight="1" x14ac:dyDescent="0.15">
      <c r="A56" s="363"/>
      <c r="B56" s="352" t="s">
        <v>15</v>
      </c>
      <c r="C56" s="352"/>
      <c r="D56" s="352"/>
      <c r="E56" s="352"/>
      <c r="F56" s="333" t="s">
        <v>10</v>
      </c>
      <c r="G56" s="333"/>
      <c r="H56" s="333"/>
      <c r="I56" s="353">
        <f>I54</f>
        <v>0</v>
      </c>
      <c r="J56" s="353"/>
      <c r="K56" s="353"/>
      <c r="L56" s="26" t="s">
        <v>50</v>
      </c>
      <c r="M56" s="31" t="s">
        <v>64</v>
      </c>
      <c r="N56" s="354" t="s">
        <v>65</v>
      </c>
      <c r="O56" s="355"/>
      <c r="P56" s="356"/>
      <c r="Q56" s="357"/>
      <c r="R56" s="358"/>
      <c r="S56" s="350" t="s">
        <v>68</v>
      </c>
      <c r="T56" s="351"/>
      <c r="U56" s="131" t="s">
        <v>71</v>
      </c>
      <c r="V56" s="342">
        <f>ROUNDDOWN(I56*P56,0)</f>
        <v>0</v>
      </c>
      <c r="W56" s="342"/>
      <c r="X56" s="342"/>
      <c r="Y56" s="342"/>
    </row>
    <row r="57" spans="1:25" s="3" customFormat="1" ht="26.25" customHeight="1" thickBot="1" x14ac:dyDescent="0.2">
      <c r="A57" s="436" t="s">
        <v>23</v>
      </c>
      <c r="B57" s="437"/>
      <c r="C57" s="437"/>
      <c r="D57" s="437"/>
      <c r="E57" s="438"/>
      <c r="F57" s="333" t="s">
        <v>16</v>
      </c>
      <c r="G57" s="334"/>
      <c r="H57" s="334"/>
      <c r="I57" s="335">
        <f>T39</f>
        <v>0</v>
      </c>
      <c r="J57" s="335"/>
      <c r="K57" s="335"/>
      <c r="L57" s="32" t="s">
        <v>72</v>
      </c>
      <c r="M57" s="33" t="s">
        <v>64</v>
      </c>
      <c r="N57" s="336" t="s">
        <v>65</v>
      </c>
      <c r="O57" s="336"/>
      <c r="P57" s="439"/>
      <c r="Q57" s="440"/>
      <c r="R57" s="441"/>
      <c r="S57" s="340" t="s">
        <v>73</v>
      </c>
      <c r="T57" s="341"/>
      <c r="U57" s="34" t="s">
        <v>74</v>
      </c>
      <c r="V57" s="342">
        <f>ROUNDDOWN(I57*P57,0)</f>
        <v>0</v>
      </c>
      <c r="W57" s="342"/>
      <c r="X57" s="342"/>
      <c r="Y57" s="342"/>
    </row>
    <row r="58" spans="1:25" s="3" customFormat="1" ht="26.25" customHeight="1" thickBot="1" x14ac:dyDescent="0.2">
      <c r="A58" s="305" t="s">
        <v>17</v>
      </c>
      <c r="B58" s="306"/>
      <c r="C58" s="306"/>
      <c r="D58" s="306"/>
      <c r="E58" s="306"/>
      <c r="F58" s="307" t="s">
        <v>75</v>
      </c>
      <c r="G58" s="308"/>
      <c r="H58" s="308"/>
      <c r="I58" s="308"/>
      <c r="J58" s="308"/>
      <c r="K58" s="308"/>
      <c r="L58" s="308"/>
      <c r="M58" s="308"/>
      <c r="N58" s="308"/>
      <c r="O58" s="308"/>
      <c r="P58" s="309"/>
      <c r="Q58" s="309"/>
      <c r="R58" s="309"/>
      <c r="S58" s="308"/>
      <c r="T58" s="310"/>
      <c r="U58" s="35" t="s">
        <v>76</v>
      </c>
      <c r="V58" s="311">
        <f>ROUNDDOWN(SUM(V53:Y57),0)</f>
        <v>0</v>
      </c>
      <c r="W58" s="311"/>
      <c r="X58" s="311"/>
      <c r="Y58" s="312"/>
    </row>
    <row r="59" spans="1:25" s="3" customFormat="1" ht="26.25" customHeight="1" x14ac:dyDescent="0.15">
      <c r="A59" s="305" t="s">
        <v>18</v>
      </c>
      <c r="B59" s="306"/>
      <c r="C59" s="306"/>
      <c r="D59" s="306"/>
      <c r="E59" s="306"/>
      <c r="F59" s="313" t="s">
        <v>77</v>
      </c>
      <c r="G59" s="314"/>
      <c r="H59" s="314"/>
      <c r="I59" s="314"/>
      <c r="J59" s="314"/>
      <c r="K59" s="314"/>
      <c r="L59" s="314"/>
      <c r="M59" s="314"/>
      <c r="N59" s="36" t="s">
        <v>76</v>
      </c>
      <c r="O59" s="37" t="s">
        <v>19</v>
      </c>
      <c r="P59" s="315"/>
      <c r="Q59" s="316"/>
      <c r="R59" s="317"/>
      <c r="S59" s="38" t="s">
        <v>78</v>
      </c>
      <c r="T59" s="39"/>
      <c r="U59" s="40" t="s">
        <v>24</v>
      </c>
      <c r="V59" s="318">
        <f>ROUNDDOWN(V58*P59/100,0)</f>
        <v>0</v>
      </c>
      <c r="W59" s="318"/>
      <c r="X59" s="318"/>
      <c r="Y59" s="319"/>
    </row>
    <row r="60" spans="1:25" s="3" customFormat="1" ht="26.25" customHeight="1" thickBot="1" x14ac:dyDescent="0.2">
      <c r="A60" s="320" t="s">
        <v>20</v>
      </c>
      <c r="B60" s="321"/>
      <c r="C60" s="321"/>
      <c r="D60" s="321"/>
      <c r="E60" s="321"/>
      <c r="F60" s="322" t="s">
        <v>10</v>
      </c>
      <c r="G60" s="322"/>
      <c r="H60" s="322"/>
      <c r="I60" s="323">
        <f>N39</f>
        <v>0</v>
      </c>
      <c r="J60" s="323"/>
      <c r="K60" s="323"/>
      <c r="L60" s="41" t="s">
        <v>50</v>
      </c>
      <c r="M60" s="42" t="s">
        <v>64</v>
      </c>
      <c r="N60" s="324" t="s">
        <v>65</v>
      </c>
      <c r="O60" s="324"/>
      <c r="P60" s="325"/>
      <c r="Q60" s="326"/>
      <c r="R60" s="327"/>
      <c r="S60" s="41" t="s">
        <v>21</v>
      </c>
      <c r="T60" s="43"/>
      <c r="U60" s="44" t="s">
        <v>79</v>
      </c>
      <c r="V60" s="328">
        <f>ROUNDDOWN(I60*P60,0)</f>
        <v>0</v>
      </c>
      <c r="W60" s="328"/>
      <c r="X60" s="328"/>
      <c r="Y60" s="329"/>
    </row>
    <row r="61" spans="1:25" s="3" customFormat="1" ht="26.25" customHeight="1" x14ac:dyDescent="0.15">
      <c r="A61" s="291" t="s">
        <v>22</v>
      </c>
      <c r="B61" s="292"/>
      <c r="C61" s="292"/>
      <c r="D61" s="292"/>
      <c r="E61" s="292"/>
      <c r="F61" s="293" t="s">
        <v>80</v>
      </c>
      <c r="G61" s="294"/>
      <c r="H61" s="294"/>
      <c r="I61" s="294"/>
      <c r="J61" s="294"/>
      <c r="K61" s="294"/>
      <c r="L61" s="294"/>
      <c r="M61" s="294"/>
      <c r="N61" s="294"/>
      <c r="O61" s="294"/>
      <c r="P61" s="295"/>
      <c r="Q61" s="295"/>
      <c r="R61" s="295"/>
      <c r="S61" s="294"/>
      <c r="T61" s="296"/>
      <c r="U61" s="45" t="s">
        <v>40</v>
      </c>
      <c r="V61" s="297">
        <f>SUM(V58:Y60)</f>
        <v>0</v>
      </c>
      <c r="W61" s="297"/>
      <c r="X61" s="297"/>
      <c r="Y61" s="298"/>
    </row>
    <row r="62" spans="1:25" s="3" customFormat="1" ht="26.25" customHeight="1" x14ac:dyDescent="0.15">
      <c r="F62" s="4"/>
      <c r="G62" s="4"/>
      <c r="H62" s="4"/>
      <c r="I62" s="4"/>
      <c r="J62" s="4"/>
      <c r="L62" s="4"/>
      <c r="Q62" s="42"/>
      <c r="R62" s="42"/>
      <c r="S62" s="42"/>
      <c r="T62" s="42"/>
      <c r="U62" s="4"/>
      <c r="V62" s="299" t="s">
        <v>98</v>
      </c>
      <c r="W62" s="299"/>
      <c r="X62" s="300" t="e">
        <f>V61/I54</f>
        <v>#DIV/0!</v>
      </c>
      <c r="Y62" s="300"/>
    </row>
    <row r="63" spans="1:25" s="3" customFormat="1" ht="18.75" customHeight="1" x14ac:dyDescent="0.15">
      <c r="F63" s="4"/>
      <c r="G63" s="4"/>
      <c r="H63" s="4"/>
      <c r="I63" s="4"/>
      <c r="J63" s="4"/>
      <c r="L63" s="4"/>
      <c r="Q63" s="42"/>
      <c r="R63" s="42"/>
      <c r="S63" s="42"/>
      <c r="T63" s="42"/>
      <c r="U63" s="4"/>
      <c r="V63" s="46"/>
      <c r="W63" s="301"/>
      <c r="X63" s="301"/>
      <c r="Y63" s="47"/>
    </row>
    <row r="64" spans="1:25" s="3" customFormat="1" ht="18.75" customHeight="1" x14ac:dyDescent="0.15">
      <c r="A64" s="5" t="s">
        <v>81</v>
      </c>
      <c r="F64" s="48"/>
      <c r="G64" s="48"/>
      <c r="H64" s="48"/>
      <c r="I64" s="48"/>
      <c r="J64" s="48"/>
      <c r="K64" s="48"/>
      <c r="L64" s="48"/>
      <c r="M64" s="48"/>
      <c r="N64" s="48"/>
      <c r="O64" s="302"/>
      <c r="P64" s="302"/>
      <c r="Q64" s="302"/>
      <c r="R64" s="48"/>
      <c r="S64" s="48"/>
      <c r="T64" s="48"/>
      <c r="U64" s="4"/>
      <c r="W64" s="302" t="s">
        <v>26</v>
      </c>
      <c r="X64" s="302"/>
      <c r="Y64" s="302"/>
    </row>
    <row r="65" spans="1:91" s="3" customFormat="1" ht="25.5" customHeight="1" x14ac:dyDescent="0.15">
      <c r="A65" s="303" t="s">
        <v>82</v>
      </c>
      <c r="B65" s="303"/>
      <c r="C65" s="303"/>
      <c r="D65" s="303"/>
      <c r="E65" s="303"/>
      <c r="F65" s="303"/>
      <c r="G65" s="303"/>
      <c r="H65" s="303"/>
      <c r="I65" s="303"/>
      <c r="J65" s="303"/>
      <c r="K65" s="303" t="s">
        <v>83</v>
      </c>
      <c r="L65" s="303"/>
      <c r="M65" s="303"/>
      <c r="N65" s="303"/>
      <c r="O65" s="303"/>
      <c r="P65" s="303"/>
      <c r="Q65" s="303"/>
      <c r="R65" s="303"/>
      <c r="S65" s="303"/>
      <c r="T65" s="303"/>
      <c r="U65" s="131" t="s">
        <v>25</v>
      </c>
      <c r="V65" s="304">
        <f>V47-V61</f>
        <v>0</v>
      </c>
      <c r="W65" s="304"/>
      <c r="X65" s="304"/>
      <c r="Y65" s="304"/>
    </row>
    <row r="66" spans="1:91" s="3" customFormat="1" ht="18.75" customHeight="1" x14ac:dyDescent="0.15">
      <c r="U66" s="4"/>
    </row>
    <row r="67" spans="1:91" s="3" customFormat="1" ht="26.25" customHeight="1" x14ac:dyDescent="0.15">
      <c r="A67" s="289" t="s">
        <v>105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90">
        <f>ROUNDDOWN(V65/2,0)</f>
        <v>0</v>
      </c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89" t="s">
        <v>104</v>
      </c>
      <c r="Y67" s="289"/>
    </row>
    <row r="68" spans="1:91" s="3" customFormat="1" ht="46.5" customHeight="1" thickBo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4"/>
      <c r="Y68" s="54"/>
      <c r="AA68" s="114"/>
      <c r="AB68" s="114"/>
      <c r="AC68" s="114"/>
      <c r="AD68" s="114"/>
      <c r="AE68" s="114"/>
      <c r="AF68" s="114"/>
      <c r="AG68" s="116"/>
      <c r="AH68" s="116"/>
      <c r="AI68" s="116"/>
      <c r="AJ68" s="116"/>
      <c r="AK68" s="116"/>
    </row>
    <row r="69" spans="1:91" s="67" customFormat="1" ht="21" customHeight="1" x14ac:dyDescent="0.15">
      <c r="A69" s="434" t="s">
        <v>209</v>
      </c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112"/>
      <c r="AA69" s="112"/>
      <c r="AB69" s="112"/>
      <c r="AC69" s="112"/>
      <c r="AD69" s="112"/>
      <c r="AE69" s="112"/>
      <c r="AF69" s="112"/>
      <c r="AG69" s="113" t="s">
        <v>198</v>
      </c>
      <c r="AH69" s="112"/>
      <c r="AI69" s="112"/>
      <c r="AJ69" s="112"/>
      <c r="AK69" s="112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</row>
    <row r="70" spans="1:91" s="3" customFormat="1" ht="18.75" customHeight="1" x14ac:dyDescent="0.15">
      <c r="X70" s="48"/>
    </row>
    <row r="71" spans="1:91" s="3" customFormat="1" ht="18.75" customHeight="1" x14ac:dyDescent="0.15">
      <c r="A71" s="5" t="s">
        <v>144</v>
      </c>
      <c r="B71" s="6"/>
      <c r="C71" s="7"/>
    </row>
    <row r="72" spans="1:91" s="3" customFormat="1" ht="18.75" customHeight="1" thickBot="1" x14ac:dyDescent="0.2">
      <c r="A72" s="303" t="s">
        <v>84</v>
      </c>
      <c r="B72" s="303"/>
      <c r="C72" s="303"/>
      <c r="D72" s="303"/>
      <c r="E72" s="303"/>
      <c r="F72" s="303"/>
      <c r="G72" s="303"/>
      <c r="H72" s="435" t="s">
        <v>42</v>
      </c>
      <c r="I72" s="435"/>
      <c r="J72" s="435"/>
      <c r="K72" s="435"/>
      <c r="L72" s="435"/>
      <c r="M72" s="435"/>
      <c r="N72" s="303" t="s">
        <v>43</v>
      </c>
      <c r="O72" s="303"/>
      <c r="P72" s="303"/>
      <c r="Q72" s="303"/>
      <c r="R72" s="303"/>
      <c r="S72" s="303"/>
      <c r="T72" s="303" t="s">
        <v>44</v>
      </c>
      <c r="U72" s="303"/>
      <c r="V72" s="303"/>
      <c r="W72" s="303"/>
      <c r="X72" s="303"/>
      <c r="Y72" s="303"/>
      <c r="AA72" s="61" t="s">
        <v>160</v>
      </c>
      <c r="AB72" s="61">
        <v>175000</v>
      </c>
      <c r="AD72" s="63" t="s">
        <v>172</v>
      </c>
      <c r="AE72" s="63" t="s">
        <v>157</v>
      </c>
      <c r="AF72" s="63" t="s">
        <v>156</v>
      </c>
    </row>
    <row r="73" spans="1:91" s="3" customFormat="1" ht="26.25" customHeight="1" thickBot="1" x14ac:dyDescent="0.2">
      <c r="A73" s="410">
        <f>施業提案書!AC14</f>
        <v>0</v>
      </c>
      <c r="B73" s="410"/>
      <c r="C73" s="410"/>
      <c r="D73" s="410"/>
      <c r="E73" s="411"/>
      <c r="F73" s="412" t="s">
        <v>45</v>
      </c>
      <c r="G73" s="445"/>
      <c r="H73" s="446"/>
      <c r="I73" s="447"/>
      <c r="J73" s="447"/>
      <c r="K73" s="447"/>
      <c r="L73" s="447"/>
      <c r="M73" s="448"/>
      <c r="N73" s="449" t="s">
        <v>85</v>
      </c>
      <c r="O73" s="449"/>
      <c r="P73" s="449"/>
      <c r="Q73" s="449"/>
      <c r="R73" s="417" t="s">
        <v>46</v>
      </c>
      <c r="S73" s="421"/>
      <c r="T73" s="453" t="s">
        <v>85</v>
      </c>
      <c r="U73" s="449"/>
      <c r="V73" s="449"/>
      <c r="W73" s="449"/>
      <c r="X73" s="417" t="s">
        <v>47</v>
      </c>
      <c r="Y73" s="421"/>
      <c r="AA73" s="61" t="s">
        <v>162</v>
      </c>
      <c r="AB73" s="61">
        <v>341000</v>
      </c>
      <c r="AD73" s="61" t="e">
        <f>VLOOKUP(H73,AA72:AB83,2,FALSE)</f>
        <v>#N/A</v>
      </c>
      <c r="AE73" s="61" t="e">
        <f>ROUNDDOWN(A73*AD73*1.39*1.1*1.7,-3)</f>
        <v>#N/A</v>
      </c>
      <c r="AF73" s="61" t="e">
        <f>ROUNDDOWN(AE73*0.4,2)</f>
        <v>#N/A</v>
      </c>
    </row>
    <row r="74" spans="1:91" s="3" customFormat="1" ht="26.25" customHeight="1" x14ac:dyDescent="0.15">
      <c r="A74" s="410"/>
      <c r="B74" s="410"/>
      <c r="C74" s="410"/>
      <c r="D74" s="410"/>
      <c r="E74" s="411"/>
      <c r="F74" s="412"/>
      <c r="G74" s="413"/>
      <c r="H74" s="422">
        <v>25</v>
      </c>
      <c r="I74" s="422"/>
      <c r="J74" s="422"/>
      <c r="K74" s="454"/>
      <c r="L74" s="455" t="s">
        <v>48</v>
      </c>
      <c r="M74" s="425"/>
      <c r="N74" s="450"/>
      <c r="O74" s="451"/>
      <c r="P74" s="451"/>
      <c r="Q74" s="451"/>
      <c r="R74" s="452"/>
      <c r="S74" s="424"/>
      <c r="T74" s="450"/>
      <c r="U74" s="451"/>
      <c r="V74" s="451"/>
      <c r="W74" s="451"/>
      <c r="X74" s="452"/>
      <c r="Y74" s="424"/>
      <c r="AA74" s="61" t="s">
        <v>163</v>
      </c>
      <c r="AB74" s="61">
        <v>408000</v>
      </c>
      <c r="AE74" s="63" t="s">
        <v>175</v>
      </c>
      <c r="AF74" s="63" t="s">
        <v>176</v>
      </c>
    </row>
    <row r="75" spans="1:91" s="3" customFormat="1" ht="18.75" customHeight="1" x14ac:dyDescent="0.15">
      <c r="B75" s="8"/>
      <c r="C75" s="9"/>
      <c r="D75" s="9"/>
      <c r="E75" s="9"/>
      <c r="F75" s="9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AA75" s="61" t="s">
        <v>161</v>
      </c>
      <c r="AB75" s="61">
        <v>132000</v>
      </c>
      <c r="AE75" s="61" t="e">
        <f>ROUNDDOWN(A73*AD73*1.39,0)</f>
        <v>#N/A</v>
      </c>
      <c r="AF75" s="61" t="e">
        <f>ROUNDDOWN(AE75-AF73,-3)</f>
        <v>#N/A</v>
      </c>
    </row>
    <row r="76" spans="1:91" s="3" customFormat="1" ht="18.75" customHeight="1" x14ac:dyDescent="0.15">
      <c r="A76" s="5" t="s">
        <v>99</v>
      </c>
      <c r="E76" s="3" t="s">
        <v>101</v>
      </c>
      <c r="U76" s="4"/>
      <c r="W76" s="302" t="s">
        <v>26</v>
      </c>
      <c r="X76" s="302"/>
      <c r="Y76" s="302"/>
      <c r="AA76" s="61" t="s">
        <v>164</v>
      </c>
      <c r="AB76" s="61">
        <v>246000</v>
      </c>
    </row>
    <row r="77" spans="1:91" s="3" customFormat="1" ht="26.25" customHeight="1" x14ac:dyDescent="0.15">
      <c r="A77" s="372" t="s">
        <v>55</v>
      </c>
      <c r="B77" s="373"/>
      <c r="C77" s="373"/>
      <c r="D77" s="373"/>
      <c r="E77" s="373"/>
      <c r="F77" s="19"/>
      <c r="G77" s="20"/>
      <c r="H77" s="20"/>
      <c r="I77" s="20"/>
      <c r="J77" s="20"/>
      <c r="K77" s="20"/>
      <c r="L77" s="21"/>
      <c r="M77" s="20"/>
      <c r="N77" s="20"/>
      <c r="O77" s="21"/>
      <c r="P77" s="21"/>
      <c r="Q77" s="22"/>
      <c r="R77" s="22"/>
      <c r="S77" s="21"/>
      <c r="T77" s="23"/>
      <c r="U77" s="56" t="s">
        <v>86</v>
      </c>
      <c r="V77" s="456" t="e">
        <f>AF73</f>
        <v>#N/A</v>
      </c>
      <c r="W77" s="457"/>
      <c r="X77" s="457"/>
      <c r="Y77" s="458"/>
      <c r="AA77" s="61" t="s">
        <v>165</v>
      </c>
      <c r="AB77" s="61">
        <v>302000</v>
      </c>
    </row>
    <row r="78" spans="1:91" s="3" customFormat="1" ht="26.25" customHeight="1" x14ac:dyDescent="0.15">
      <c r="A78" s="459" t="s">
        <v>58</v>
      </c>
      <c r="B78" s="460"/>
      <c r="C78" s="460"/>
      <c r="D78" s="460"/>
      <c r="E78" s="461"/>
      <c r="F78" s="24" t="s">
        <v>106</v>
      </c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7"/>
      <c r="R78" s="27"/>
      <c r="S78" s="26"/>
      <c r="T78" s="28"/>
      <c r="U78" s="60" t="s">
        <v>87</v>
      </c>
      <c r="V78" s="462" t="e">
        <f>AF75</f>
        <v>#N/A</v>
      </c>
      <c r="W78" s="463"/>
      <c r="X78" s="463"/>
      <c r="Y78" s="464"/>
      <c r="AA78" s="61" t="s">
        <v>166</v>
      </c>
      <c r="AB78" s="61">
        <v>117000</v>
      </c>
    </row>
    <row r="79" spans="1:91" s="3" customFormat="1" ht="26.25" customHeight="1" x14ac:dyDescent="0.15">
      <c r="A79" s="291" t="s">
        <v>60</v>
      </c>
      <c r="B79" s="292"/>
      <c r="C79" s="292"/>
      <c r="D79" s="292"/>
      <c r="E79" s="292"/>
      <c r="F79" s="293" t="s">
        <v>88</v>
      </c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131" t="s">
        <v>57</v>
      </c>
      <c r="V79" s="383" t="e">
        <f>SUM(V77:Y78)</f>
        <v>#N/A</v>
      </c>
      <c r="W79" s="383"/>
      <c r="X79" s="383"/>
      <c r="Y79" s="383"/>
      <c r="AA79" s="61" t="s">
        <v>167</v>
      </c>
      <c r="AB79" s="61">
        <v>283000</v>
      </c>
    </row>
    <row r="80" spans="1:91" s="3" customFormat="1" ht="37.5" customHeight="1" x14ac:dyDescent="0.15">
      <c r="A80" s="29"/>
      <c r="AA80" s="61" t="s">
        <v>168</v>
      </c>
      <c r="AB80" s="61">
        <v>350000</v>
      </c>
    </row>
    <row r="81" spans="1:28" s="3" customFormat="1" ht="18.75" customHeight="1" x14ac:dyDescent="0.15">
      <c r="A81" s="5" t="s">
        <v>62</v>
      </c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T81" s="9"/>
      <c r="U81" s="9"/>
      <c r="V81" s="9"/>
      <c r="W81" s="302"/>
      <c r="X81" s="302"/>
      <c r="Y81" s="302"/>
      <c r="AA81" s="61" t="s">
        <v>169</v>
      </c>
      <c r="AB81" s="61">
        <v>101000</v>
      </c>
    </row>
    <row r="82" spans="1:28" s="3" customFormat="1" ht="18.75" customHeight="1" x14ac:dyDescent="0.15">
      <c r="A82" s="5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T82" s="9"/>
      <c r="U82" s="9"/>
      <c r="V82" s="9"/>
      <c r="W82" s="130"/>
      <c r="X82" s="130"/>
      <c r="Y82" s="130"/>
      <c r="AA82" s="61" t="s">
        <v>170</v>
      </c>
      <c r="AB82" s="61">
        <v>216000</v>
      </c>
    </row>
    <row r="83" spans="1:28" s="3" customFormat="1" ht="18.75" customHeight="1" x14ac:dyDescent="0.15">
      <c r="A83" s="359" t="s">
        <v>143</v>
      </c>
      <c r="B83" s="359"/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AA83" s="61" t="s">
        <v>171</v>
      </c>
      <c r="AB83" s="61">
        <v>272000</v>
      </c>
    </row>
    <row r="84" spans="1:28" s="3" customFormat="1" ht="18.75" customHeight="1" thickBot="1" x14ac:dyDescent="0.2">
      <c r="A84" s="5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360"/>
      <c r="P84" s="360"/>
      <c r="Q84" s="360"/>
      <c r="R84" s="360"/>
      <c r="S84" s="360"/>
      <c r="T84" s="9"/>
      <c r="U84" s="9"/>
      <c r="V84" s="9"/>
      <c r="W84" s="302" t="s">
        <v>26</v>
      </c>
      <c r="X84" s="302"/>
      <c r="Y84" s="302"/>
    </row>
    <row r="85" spans="1:28" s="3" customFormat="1" ht="26.25" customHeight="1" x14ac:dyDescent="0.15">
      <c r="A85" s="361" t="s">
        <v>111</v>
      </c>
      <c r="B85" s="364" t="s">
        <v>89</v>
      </c>
      <c r="C85" s="364"/>
      <c r="D85" s="364"/>
      <c r="E85" s="364"/>
      <c r="F85" s="343" t="s">
        <v>12</v>
      </c>
      <c r="G85" s="343"/>
      <c r="H85" s="343"/>
      <c r="I85" s="344">
        <f>A73</f>
        <v>0</v>
      </c>
      <c r="J85" s="344"/>
      <c r="K85" s="344"/>
      <c r="L85" s="30" t="s">
        <v>63</v>
      </c>
      <c r="M85" s="132" t="s">
        <v>64</v>
      </c>
      <c r="N85" s="336" t="s">
        <v>65</v>
      </c>
      <c r="O85" s="336"/>
      <c r="P85" s="365"/>
      <c r="Q85" s="366"/>
      <c r="R85" s="367"/>
      <c r="S85" s="348" t="s">
        <v>66</v>
      </c>
      <c r="T85" s="349"/>
      <c r="U85" s="131" t="s">
        <v>59</v>
      </c>
      <c r="V85" s="342">
        <f>ROUNDDOWN(I85*P85,0)</f>
        <v>0</v>
      </c>
      <c r="W85" s="342"/>
      <c r="X85" s="342"/>
      <c r="Y85" s="342"/>
    </row>
    <row r="86" spans="1:28" s="3" customFormat="1" ht="26.25" customHeight="1" x14ac:dyDescent="0.15">
      <c r="A86" s="362"/>
      <c r="B86" s="364" t="s">
        <v>28</v>
      </c>
      <c r="C86" s="364"/>
      <c r="D86" s="364"/>
      <c r="E86" s="364"/>
      <c r="F86" s="343" t="s">
        <v>12</v>
      </c>
      <c r="G86" s="343"/>
      <c r="H86" s="343"/>
      <c r="I86" s="344">
        <f>A73</f>
        <v>0</v>
      </c>
      <c r="J86" s="344"/>
      <c r="K86" s="344"/>
      <c r="L86" s="30" t="s">
        <v>63</v>
      </c>
      <c r="M86" s="31" t="s">
        <v>64</v>
      </c>
      <c r="N86" s="354" t="s">
        <v>65</v>
      </c>
      <c r="O86" s="355"/>
      <c r="P86" s="356"/>
      <c r="Q86" s="357"/>
      <c r="R86" s="358"/>
      <c r="S86" s="465" t="s">
        <v>107</v>
      </c>
      <c r="T86" s="351"/>
      <c r="U86" s="131" t="s">
        <v>61</v>
      </c>
      <c r="V86" s="342">
        <f>ROUNDDOWN(I86*P86,0)</f>
        <v>0</v>
      </c>
      <c r="W86" s="342"/>
      <c r="X86" s="342"/>
      <c r="Y86" s="342"/>
    </row>
    <row r="87" spans="1:28" s="3" customFormat="1" ht="26.25" customHeight="1" x14ac:dyDescent="0.15">
      <c r="A87" s="362"/>
      <c r="B87" s="364" t="s">
        <v>29</v>
      </c>
      <c r="C87" s="364"/>
      <c r="D87" s="364"/>
      <c r="E87" s="364"/>
      <c r="F87" s="343" t="s">
        <v>12</v>
      </c>
      <c r="G87" s="343"/>
      <c r="H87" s="343"/>
      <c r="I87" s="344">
        <f>A73</f>
        <v>0</v>
      </c>
      <c r="J87" s="344"/>
      <c r="K87" s="344"/>
      <c r="L87" s="30" t="s">
        <v>63</v>
      </c>
      <c r="M87" s="31" t="s">
        <v>64</v>
      </c>
      <c r="N87" s="354" t="s">
        <v>65</v>
      </c>
      <c r="O87" s="355"/>
      <c r="P87" s="356"/>
      <c r="Q87" s="357"/>
      <c r="R87" s="358"/>
      <c r="S87" s="465" t="s">
        <v>107</v>
      </c>
      <c r="T87" s="351"/>
      <c r="U87" s="131" t="s">
        <v>67</v>
      </c>
      <c r="V87" s="342">
        <f>ROUNDDOWN(I87*P87,0)</f>
        <v>0</v>
      </c>
      <c r="W87" s="342"/>
      <c r="X87" s="342"/>
      <c r="Y87" s="342"/>
    </row>
    <row r="88" spans="1:28" s="3" customFormat="1" ht="26.25" customHeight="1" x14ac:dyDescent="0.15">
      <c r="A88" s="362"/>
      <c r="B88" s="364" t="s">
        <v>90</v>
      </c>
      <c r="C88" s="364"/>
      <c r="D88" s="364"/>
      <c r="E88" s="364"/>
      <c r="F88" s="343" t="s">
        <v>12</v>
      </c>
      <c r="G88" s="343"/>
      <c r="H88" s="343"/>
      <c r="I88" s="344">
        <f>A73</f>
        <v>0</v>
      </c>
      <c r="J88" s="344"/>
      <c r="K88" s="344"/>
      <c r="L88" s="30" t="s">
        <v>63</v>
      </c>
      <c r="M88" s="31" t="s">
        <v>64</v>
      </c>
      <c r="N88" s="354" t="s">
        <v>65</v>
      </c>
      <c r="O88" s="355"/>
      <c r="P88" s="356"/>
      <c r="Q88" s="357"/>
      <c r="R88" s="358"/>
      <c r="S88" s="465" t="s">
        <v>107</v>
      </c>
      <c r="T88" s="351"/>
      <c r="U88" s="131" t="s">
        <v>69</v>
      </c>
      <c r="V88" s="342">
        <f>ROUNDDOWN(I88*P88,0)</f>
        <v>0</v>
      </c>
      <c r="W88" s="342"/>
      <c r="X88" s="342"/>
      <c r="Y88" s="342"/>
    </row>
    <row r="89" spans="1:28" s="3" customFormat="1" ht="26.25" customHeight="1" thickBot="1" x14ac:dyDescent="0.2">
      <c r="A89" s="363"/>
      <c r="B89" s="364" t="s">
        <v>30</v>
      </c>
      <c r="C89" s="364"/>
      <c r="D89" s="364"/>
      <c r="E89" s="364"/>
      <c r="F89" s="343" t="s">
        <v>12</v>
      </c>
      <c r="G89" s="343"/>
      <c r="H89" s="343"/>
      <c r="I89" s="344">
        <f>A73</f>
        <v>0</v>
      </c>
      <c r="J89" s="344"/>
      <c r="K89" s="344"/>
      <c r="L89" s="30" t="s">
        <v>63</v>
      </c>
      <c r="M89" s="31" t="s">
        <v>64</v>
      </c>
      <c r="N89" s="354" t="s">
        <v>65</v>
      </c>
      <c r="O89" s="355"/>
      <c r="P89" s="439"/>
      <c r="Q89" s="440"/>
      <c r="R89" s="441"/>
      <c r="S89" s="465" t="s">
        <v>107</v>
      </c>
      <c r="T89" s="351"/>
      <c r="U89" s="131" t="s">
        <v>70</v>
      </c>
      <c r="V89" s="342">
        <f>ROUNDDOWN(I89*P89,0)</f>
        <v>0</v>
      </c>
      <c r="W89" s="342"/>
      <c r="X89" s="342"/>
      <c r="Y89" s="342"/>
    </row>
    <row r="90" spans="1:28" s="3" customFormat="1" ht="26.25" customHeight="1" thickBot="1" x14ac:dyDescent="0.2">
      <c r="A90" s="305" t="s">
        <v>17</v>
      </c>
      <c r="B90" s="306"/>
      <c r="C90" s="306"/>
      <c r="D90" s="306"/>
      <c r="E90" s="306"/>
      <c r="F90" s="307" t="s">
        <v>91</v>
      </c>
      <c r="G90" s="308"/>
      <c r="H90" s="308"/>
      <c r="I90" s="308"/>
      <c r="J90" s="308"/>
      <c r="K90" s="308"/>
      <c r="L90" s="308"/>
      <c r="M90" s="308"/>
      <c r="N90" s="308"/>
      <c r="O90" s="308"/>
      <c r="P90" s="309"/>
      <c r="Q90" s="309"/>
      <c r="R90" s="309"/>
      <c r="S90" s="308"/>
      <c r="T90" s="310"/>
      <c r="U90" s="35" t="s">
        <v>71</v>
      </c>
      <c r="V90" s="311">
        <f>ROUNDDOWN(SUM(V85:Y89),0)</f>
        <v>0</v>
      </c>
      <c r="W90" s="311"/>
      <c r="X90" s="311"/>
      <c r="Y90" s="312"/>
    </row>
    <row r="91" spans="1:28" s="3" customFormat="1" ht="26.25" customHeight="1" thickBot="1" x14ac:dyDescent="0.2">
      <c r="A91" s="305" t="s">
        <v>18</v>
      </c>
      <c r="B91" s="306"/>
      <c r="C91" s="306"/>
      <c r="D91" s="306"/>
      <c r="E91" s="306"/>
      <c r="F91" s="313" t="s">
        <v>77</v>
      </c>
      <c r="G91" s="314"/>
      <c r="H91" s="314"/>
      <c r="I91" s="314"/>
      <c r="J91" s="314"/>
      <c r="K91" s="314"/>
      <c r="L91" s="314"/>
      <c r="M91" s="314"/>
      <c r="N91" s="36" t="s">
        <v>71</v>
      </c>
      <c r="O91" s="37" t="s">
        <v>19</v>
      </c>
      <c r="P91" s="476"/>
      <c r="Q91" s="477"/>
      <c r="R91" s="478"/>
      <c r="S91" s="38" t="s">
        <v>78</v>
      </c>
      <c r="T91" s="39"/>
      <c r="U91" s="40" t="s">
        <v>74</v>
      </c>
      <c r="V91" s="318">
        <f>ROUNDDOWN(V90*P91/100,0)</f>
        <v>0</v>
      </c>
      <c r="W91" s="318"/>
      <c r="X91" s="318"/>
      <c r="Y91" s="319"/>
    </row>
    <row r="92" spans="1:28" s="3" customFormat="1" ht="26.25" customHeight="1" x14ac:dyDescent="0.15">
      <c r="A92" s="291" t="s">
        <v>22</v>
      </c>
      <c r="B92" s="292"/>
      <c r="C92" s="292"/>
      <c r="D92" s="292"/>
      <c r="E92" s="292"/>
      <c r="F92" s="293" t="s">
        <v>92</v>
      </c>
      <c r="G92" s="294"/>
      <c r="H92" s="294"/>
      <c r="I92" s="294"/>
      <c r="J92" s="294"/>
      <c r="K92" s="294"/>
      <c r="L92" s="294"/>
      <c r="M92" s="294"/>
      <c r="N92" s="294"/>
      <c r="O92" s="294"/>
      <c r="P92" s="295"/>
      <c r="Q92" s="295"/>
      <c r="R92" s="295"/>
      <c r="S92" s="294"/>
      <c r="T92" s="296"/>
      <c r="U92" s="45" t="s">
        <v>76</v>
      </c>
      <c r="V92" s="297">
        <f>SUM(V90:Y91)</f>
        <v>0</v>
      </c>
      <c r="W92" s="297"/>
      <c r="X92" s="297"/>
      <c r="Y92" s="298"/>
    </row>
    <row r="93" spans="1:28" s="3" customFormat="1" ht="26.25" customHeight="1" x14ac:dyDescent="0.15">
      <c r="F93" s="4"/>
      <c r="G93" s="4"/>
      <c r="H93" s="4"/>
      <c r="I93" s="4"/>
      <c r="J93" s="4"/>
      <c r="L93" s="4"/>
      <c r="Q93" s="42"/>
      <c r="R93" s="42"/>
      <c r="S93" s="42"/>
      <c r="T93" s="42"/>
      <c r="U93" s="4"/>
      <c r="V93" s="299" t="s">
        <v>93</v>
      </c>
      <c r="W93" s="299"/>
      <c r="X93" s="300" t="e">
        <f>V92/A73</f>
        <v>#DIV/0!</v>
      </c>
      <c r="Y93" s="300"/>
    </row>
    <row r="94" spans="1:28" s="3" customFormat="1" ht="18.75" customHeight="1" x14ac:dyDescent="0.15">
      <c r="F94" s="4"/>
      <c r="G94" s="4"/>
      <c r="H94" s="4"/>
      <c r="I94" s="4"/>
      <c r="J94" s="4"/>
      <c r="L94" s="4"/>
      <c r="Q94" s="42"/>
      <c r="R94" s="42"/>
      <c r="S94" s="42"/>
      <c r="T94" s="42"/>
      <c r="U94" s="4"/>
      <c r="V94" s="46"/>
      <c r="W94" s="301"/>
      <c r="X94" s="301"/>
      <c r="Y94" s="47"/>
    </row>
    <row r="95" spans="1:28" s="3" customFormat="1" ht="18.75" customHeight="1" x14ac:dyDescent="0.15">
      <c r="A95" s="5" t="s">
        <v>81</v>
      </c>
      <c r="F95" s="48"/>
      <c r="G95" s="48"/>
      <c r="H95" s="48"/>
      <c r="I95" s="48"/>
      <c r="J95" s="48"/>
      <c r="K95" s="48"/>
      <c r="L95" s="48"/>
      <c r="M95" s="48"/>
      <c r="N95" s="48"/>
      <c r="O95" s="302"/>
      <c r="P95" s="302"/>
      <c r="Q95" s="302"/>
      <c r="R95" s="48"/>
      <c r="S95" s="48"/>
      <c r="T95" s="48"/>
      <c r="U95" s="4"/>
      <c r="W95" s="302" t="s">
        <v>26</v>
      </c>
      <c r="X95" s="302"/>
      <c r="Y95" s="302"/>
    </row>
    <row r="96" spans="1:28" s="3" customFormat="1" ht="26.25" customHeight="1" x14ac:dyDescent="0.15">
      <c r="A96" s="303" t="s">
        <v>82</v>
      </c>
      <c r="B96" s="303"/>
      <c r="C96" s="303"/>
      <c r="D96" s="303"/>
      <c r="E96" s="303"/>
      <c r="F96" s="303"/>
      <c r="G96" s="303"/>
      <c r="H96" s="303"/>
      <c r="I96" s="303"/>
      <c r="J96" s="303"/>
      <c r="K96" s="303" t="s">
        <v>94</v>
      </c>
      <c r="L96" s="303"/>
      <c r="M96" s="303"/>
      <c r="N96" s="303"/>
      <c r="O96" s="303"/>
      <c r="P96" s="303"/>
      <c r="Q96" s="303"/>
      <c r="R96" s="303"/>
      <c r="S96" s="303"/>
      <c r="T96" s="303"/>
      <c r="U96" s="131" t="s">
        <v>24</v>
      </c>
      <c r="V96" s="475" t="e">
        <f>V79-V92</f>
        <v>#N/A</v>
      </c>
      <c r="W96" s="475"/>
      <c r="X96" s="475"/>
      <c r="Y96" s="475"/>
    </row>
    <row r="97" spans="1:91" s="3" customFormat="1" ht="26.25" customHeight="1" x14ac:dyDescent="0.15">
      <c r="M97" s="49"/>
      <c r="N97" s="49"/>
      <c r="O97" s="49"/>
      <c r="P97" s="49"/>
      <c r="Q97" s="49"/>
      <c r="R97" s="49"/>
      <c r="S97" s="49"/>
      <c r="T97" s="49"/>
      <c r="U97" s="4"/>
    </row>
    <row r="98" spans="1:91" s="68" customFormat="1" ht="26.25" customHeight="1" x14ac:dyDescent="0.2">
      <c r="A98" s="1"/>
      <c r="B98" s="466" t="s">
        <v>191</v>
      </c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s="68" customFormat="1" ht="26.25" customHeight="1" thickBot="1" x14ac:dyDescent="0.25">
      <c r="A99" s="1"/>
      <c r="B99" s="466"/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s="68" customFormat="1" ht="26.25" customHeight="1" x14ac:dyDescent="0.2">
      <c r="A100" s="2"/>
      <c r="B100" s="467" t="s">
        <v>38</v>
      </c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8"/>
      <c r="V100" s="469"/>
      <c r="W100" s="470"/>
      <c r="X100" s="470"/>
      <c r="Y100" s="47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s="68" customFormat="1" ht="26.25" customHeight="1" thickBot="1" x14ac:dyDescent="0.25">
      <c r="A101" s="1"/>
      <c r="B101" s="467" t="s">
        <v>39</v>
      </c>
      <c r="C101" s="467"/>
      <c r="D101" s="467"/>
      <c r="E101" s="467"/>
      <c r="F101" s="467"/>
      <c r="G101" s="467"/>
      <c r="H101" s="467"/>
      <c r="I101" s="467"/>
      <c r="J101" s="467"/>
      <c r="K101" s="467"/>
      <c r="L101" s="467"/>
      <c r="M101" s="467"/>
      <c r="N101" s="467"/>
      <c r="O101" s="467"/>
      <c r="P101" s="467"/>
      <c r="Q101" s="467"/>
      <c r="R101" s="467"/>
      <c r="S101" s="467"/>
      <c r="T101" s="467"/>
      <c r="U101" s="468"/>
      <c r="V101" s="472"/>
      <c r="W101" s="473"/>
      <c r="X101" s="473"/>
      <c r="Y101" s="474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s="68" customFormat="1" ht="41.25" customHeight="1" thickBot="1" x14ac:dyDescent="0.25">
      <c r="A102" s="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7"/>
      <c r="W102" s="87"/>
      <c r="X102" s="87"/>
      <c r="Y102" s="87"/>
      <c r="Z102" s="1"/>
      <c r="AA102" s="115"/>
      <c r="AB102" s="115"/>
      <c r="AC102" s="115"/>
      <c r="AD102" s="115"/>
      <c r="AE102" s="115"/>
      <c r="AF102" s="115"/>
      <c r="AG102" s="117"/>
      <c r="AH102" s="117"/>
      <c r="AI102" s="117"/>
      <c r="AJ102" s="117"/>
      <c r="AK102" s="117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21" customHeight="1" x14ac:dyDescent="0.15">
      <c r="A103" s="434" t="s">
        <v>210</v>
      </c>
      <c r="B103" s="434"/>
      <c r="C103" s="434"/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AG103" s="111" t="s">
        <v>200</v>
      </c>
    </row>
    <row r="104" spans="1:91" ht="18.7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2"/>
      <c r="J104" s="52"/>
      <c r="K104" s="52"/>
      <c r="L104" s="52"/>
      <c r="T104" s="65"/>
      <c r="X104" s="48"/>
      <c r="Y104" s="65"/>
    </row>
    <row r="105" spans="1:91" ht="18.75" customHeight="1" x14ac:dyDescent="0.15">
      <c r="A105" s="5" t="s">
        <v>204</v>
      </c>
      <c r="B105" s="51"/>
      <c r="C105" s="51"/>
      <c r="D105" s="51"/>
      <c r="E105" s="51"/>
      <c r="F105" s="51"/>
      <c r="G105" s="51"/>
      <c r="H105" s="51"/>
      <c r="I105" s="52"/>
      <c r="J105" s="52"/>
      <c r="K105" s="52"/>
      <c r="L105" s="52"/>
      <c r="T105" s="65"/>
      <c r="X105" s="48"/>
      <c r="Y105" s="65"/>
    </row>
    <row r="106" spans="1:91" s="3" customFormat="1" ht="18.75" customHeight="1" thickBot="1" x14ac:dyDescent="0.2">
      <c r="A106" s="303" t="s">
        <v>205</v>
      </c>
      <c r="B106" s="303"/>
      <c r="C106" s="303"/>
      <c r="D106" s="303"/>
      <c r="E106" s="303"/>
      <c r="F106" s="303"/>
      <c r="G106" s="303"/>
      <c r="H106" s="303" t="s">
        <v>42</v>
      </c>
      <c r="I106" s="303"/>
      <c r="J106" s="303"/>
      <c r="K106" s="303"/>
      <c r="L106" s="303"/>
      <c r="M106" s="303"/>
      <c r="N106" s="303" t="s">
        <v>43</v>
      </c>
      <c r="O106" s="303"/>
      <c r="P106" s="303"/>
      <c r="Q106" s="303"/>
      <c r="R106" s="303"/>
      <c r="S106" s="303"/>
      <c r="T106" s="435" t="s">
        <v>44</v>
      </c>
      <c r="U106" s="435"/>
      <c r="V106" s="435"/>
      <c r="W106" s="435"/>
      <c r="X106" s="303"/>
      <c r="Y106" s="303"/>
    </row>
    <row r="107" spans="1:91" s="3" customFormat="1" ht="26.25" customHeight="1" thickBot="1" x14ac:dyDescent="0.2">
      <c r="A107" s="410">
        <f>施業提案書!AH12</f>
        <v>0</v>
      </c>
      <c r="B107" s="410"/>
      <c r="C107" s="410"/>
      <c r="D107" s="410"/>
      <c r="E107" s="411"/>
      <c r="F107" s="412" t="s">
        <v>45</v>
      </c>
      <c r="G107" s="413"/>
      <c r="H107" s="414" t="s">
        <v>178</v>
      </c>
      <c r="I107" s="414"/>
      <c r="J107" s="414"/>
      <c r="K107" s="414"/>
      <c r="L107" s="414"/>
      <c r="M107" s="414"/>
      <c r="N107" s="415">
        <f>I112+I113</f>
        <v>0</v>
      </c>
      <c r="O107" s="416"/>
      <c r="P107" s="416"/>
      <c r="Q107" s="416"/>
      <c r="R107" s="417" t="s">
        <v>46</v>
      </c>
      <c r="S107" s="417"/>
      <c r="T107" s="418"/>
      <c r="U107" s="419"/>
      <c r="V107" s="419"/>
      <c r="W107" s="420"/>
      <c r="X107" s="417" t="s">
        <v>47</v>
      </c>
      <c r="Y107" s="421"/>
    </row>
    <row r="108" spans="1:91" s="3" customFormat="1" ht="26.25" customHeight="1" x14ac:dyDescent="0.15">
      <c r="A108" s="410"/>
      <c r="B108" s="410"/>
      <c r="C108" s="410"/>
      <c r="D108" s="410"/>
      <c r="E108" s="411"/>
      <c r="F108" s="412"/>
      <c r="G108" s="413"/>
      <c r="H108" s="422">
        <v>100</v>
      </c>
      <c r="I108" s="422"/>
      <c r="J108" s="422"/>
      <c r="K108" s="423"/>
      <c r="L108" s="424" t="s">
        <v>48</v>
      </c>
      <c r="M108" s="425"/>
      <c r="N108" s="426" t="e">
        <f>N107/A107</f>
        <v>#DIV/0!</v>
      </c>
      <c r="O108" s="427"/>
      <c r="P108" s="427"/>
      <c r="Q108" s="427"/>
      <c r="R108" s="428" t="s">
        <v>102</v>
      </c>
      <c r="S108" s="429"/>
      <c r="T108" s="430" t="e">
        <f>T107/A107</f>
        <v>#DIV/0!</v>
      </c>
      <c r="U108" s="431"/>
      <c r="V108" s="431"/>
      <c r="W108" s="431"/>
      <c r="X108" s="432" t="s">
        <v>103</v>
      </c>
      <c r="Y108" s="433"/>
    </row>
    <row r="109" spans="1:91" s="3" customFormat="1" ht="26.25" customHeight="1" x14ac:dyDescent="0.15">
      <c r="A109" s="386" t="s">
        <v>109</v>
      </c>
      <c r="B109" s="387"/>
      <c r="C109" s="388"/>
      <c r="D109" s="389">
        <f>D7</f>
        <v>365.81</v>
      </c>
      <c r="E109" s="344"/>
      <c r="F109" s="390" t="s">
        <v>108</v>
      </c>
      <c r="G109" s="39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91" s="3" customFormat="1" ht="18.75" customHeight="1" x14ac:dyDescent="0.1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91" s="3" customFormat="1" ht="18.75" customHeight="1" x14ac:dyDescent="0.15">
      <c r="A111" s="5" t="s">
        <v>99</v>
      </c>
      <c r="U111" s="4"/>
      <c r="W111" s="302" t="s">
        <v>26</v>
      </c>
      <c r="X111" s="302"/>
      <c r="Y111" s="302"/>
      <c r="AA111" s="88"/>
      <c r="AB111" s="89"/>
    </row>
    <row r="112" spans="1:91" s="3" customFormat="1" ht="26.25" customHeight="1" x14ac:dyDescent="0.15">
      <c r="A112" s="392" t="s">
        <v>147</v>
      </c>
      <c r="B112" s="393"/>
      <c r="C112" s="393"/>
      <c r="D112" s="396" t="s">
        <v>49</v>
      </c>
      <c r="E112" s="396"/>
      <c r="F112" s="397" t="s">
        <v>10</v>
      </c>
      <c r="G112" s="397"/>
      <c r="H112" s="397"/>
      <c r="I112" s="398">
        <f>ROUNDDOWN(AB115*45/100,2)</f>
        <v>0</v>
      </c>
      <c r="J112" s="398"/>
      <c r="K112" s="398"/>
      <c r="L112" s="11" t="s">
        <v>50</v>
      </c>
      <c r="M112" s="399" t="s">
        <v>100</v>
      </c>
      <c r="N112" s="399"/>
      <c r="O112" s="399"/>
      <c r="P112" s="400">
        <v>11000</v>
      </c>
      <c r="Q112" s="400"/>
      <c r="R112" s="400"/>
      <c r="S112" s="12" t="s">
        <v>51</v>
      </c>
      <c r="T112" s="13"/>
      <c r="U112" s="14" t="s">
        <v>52</v>
      </c>
      <c r="V112" s="401">
        <f>I112*P112</f>
        <v>0</v>
      </c>
      <c r="W112" s="401"/>
      <c r="X112" s="401"/>
      <c r="Y112" s="402"/>
      <c r="AA112" s="90"/>
      <c r="AB112" s="91"/>
      <c r="AD112" s="88"/>
      <c r="AE112" s="92"/>
      <c r="AF112" s="88"/>
    </row>
    <row r="113" spans="1:32" s="3" customFormat="1" ht="26.25" customHeight="1" thickBot="1" x14ac:dyDescent="0.2">
      <c r="A113" s="394"/>
      <c r="B113" s="395"/>
      <c r="C113" s="395"/>
      <c r="D113" s="403" t="s">
        <v>53</v>
      </c>
      <c r="E113" s="403"/>
      <c r="F113" s="404" t="s">
        <v>10</v>
      </c>
      <c r="G113" s="404"/>
      <c r="H113" s="404"/>
      <c r="I113" s="405">
        <f>ROUNDDOWN(AB115*37/100,2)</f>
        <v>0</v>
      </c>
      <c r="J113" s="405"/>
      <c r="K113" s="405"/>
      <c r="L113" s="15" t="s">
        <v>50</v>
      </c>
      <c r="M113" s="324" t="s">
        <v>100</v>
      </c>
      <c r="N113" s="324"/>
      <c r="O113" s="324"/>
      <c r="P113" s="406">
        <v>9000</v>
      </c>
      <c r="Q113" s="407"/>
      <c r="R113" s="407"/>
      <c r="S113" s="16" t="s">
        <v>51</v>
      </c>
      <c r="T113" s="17"/>
      <c r="U113" s="18" t="s">
        <v>54</v>
      </c>
      <c r="V113" s="408">
        <f>I113*P113</f>
        <v>0</v>
      </c>
      <c r="W113" s="408"/>
      <c r="X113" s="408"/>
      <c r="Y113" s="409"/>
      <c r="AA113" s="61" t="s">
        <v>152</v>
      </c>
      <c r="AB113" s="62">
        <f>A107</f>
        <v>0</v>
      </c>
      <c r="AD113" s="88"/>
      <c r="AE113" s="88"/>
      <c r="AF113" s="88"/>
    </row>
    <row r="114" spans="1:32" s="3" customFormat="1" ht="26.25" customHeight="1" thickBot="1" x14ac:dyDescent="0.2">
      <c r="A114" s="372" t="s">
        <v>55</v>
      </c>
      <c r="B114" s="373"/>
      <c r="C114" s="373"/>
      <c r="D114" s="373"/>
      <c r="E114" s="373"/>
      <c r="F114" s="343" t="s">
        <v>179</v>
      </c>
      <c r="G114" s="374"/>
      <c r="H114" s="374"/>
      <c r="I114" s="375"/>
      <c r="J114" s="376"/>
      <c r="K114" s="376"/>
      <c r="L114" s="376"/>
      <c r="M114" s="376"/>
      <c r="N114" s="376"/>
      <c r="O114" s="376"/>
      <c r="P114" s="377"/>
      <c r="Q114" s="378" t="s">
        <v>180</v>
      </c>
      <c r="R114" s="378"/>
      <c r="S114" s="378"/>
      <c r="T114" s="379"/>
      <c r="U114" s="56" t="s">
        <v>57</v>
      </c>
      <c r="V114" s="380"/>
      <c r="W114" s="381"/>
      <c r="X114" s="381"/>
      <c r="Y114" s="382"/>
      <c r="AA114" s="61" t="s">
        <v>153</v>
      </c>
      <c r="AB114" s="62">
        <f>ROUNDDOWN(D109*AB113*H108/100,5)</f>
        <v>0</v>
      </c>
      <c r="AD114" s="88"/>
      <c r="AE114" s="92"/>
      <c r="AF114" s="88"/>
    </row>
    <row r="115" spans="1:32" s="3" customFormat="1" ht="26.25" customHeight="1" x14ac:dyDescent="0.15">
      <c r="A115" s="291" t="s">
        <v>60</v>
      </c>
      <c r="B115" s="292"/>
      <c r="C115" s="292"/>
      <c r="D115" s="292"/>
      <c r="E115" s="292"/>
      <c r="F115" s="293" t="s">
        <v>142</v>
      </c>
      <c r="G115" s="294"/>
      <c r="H115" s="294"/>
      <c r="I115" s="295"/>
      <c r="J115" s="295"/>
      <c r="K115" s="295"/>
      <c r="L115" s="295"/>
      <c r="M115" s="295"/>
      <c r="N115" s="295"/>
      <c r="O115" s="295"/>
      <c r="P115" s="295"/>
      <c r="Q115" s="294"/>
      <c r="R115" s="294"/>
      <c r="S115" s="294"/>
      <c r="T115" s="294"/>
      <c r="U115" s="131" t="s">
        <v>59</v>
      </c>
      <c r="V115" s="383">
        <f>SUM(V112:Y114)</f>
        <v>0</v>
      </c>
      <c r="W115" s="383"/>
      <c r="X115" s="383"/>
      <c r="Y115" s="383"/>
      <c r="AA115" s="61" t="s">
        <v>154</v>
      </c>
      <c r="AB115" s="62">
        <f>ROUNDDOWN(AB112+AB114,2)</f>
        <v>0</v>
      </c>
      <c r="AD115" s="88"/>
      <c r="AE115" s="88"/>
      <c r="AF115" s="88"/>
    </row>
    <row r="116" spans="1:32" s="3" customFormat="1" ht="37.5" customHeight="1" x14ac:dyDescent="0.15">
      <c r="A116" s="384" t="s">
        <v>182</v>
      </c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</row>
    <row r="117" spans="1:32" s="3" customFormat="1" ht="18.75" customHeight="1" x14ac:dyDescent="0.15">
      <c r="A117" s="5" t="s">
        <v>62</v>
      </c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53"/>
      <c r="P117" s="53"/>
      <c r="Q117" s="53"/>
      <c r="R117" s="53"/>
      <c r="S117" s="53"/>
      <c r="T117" s="9"/>
      <c r="U117" s="9"/>
      <c r="V117" s="9"/>
      <c r="W117" s="302"/>
      <c r="X117" s="302"/>
      <c r="Y117" s="302"/>
    </row>
    <row r="118" spans="1:32" s="3" customFormat="1" ht="18.75" customHeight="1" x14ac:dyDescent="0.15">
      <c r="A118" s="5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53"/>
      <c r="P118" s="53"/>
      <c r="Q118" s="53"/>
      <c r="R118" s="53"/>
      <c r="S118" s="53"/>
      <c r="T118" s="9"/>
      <c r="U118" s="9"/>
      <c r="V118" s="9"/>
      <c r="W118" s="130"/>
      <c r="X118" s="130"/>
      <c r="Y118" s="130"/>
    </row>
    <row r="119" spans="1:32" s="3" customFormat="1" ht="18.75" customHeight="1" x14ac:dyDescent="0.15">
      <c r="A119" s="359" t="s">
        <v>143</v>
      </c>
      <c r="B119" s="359"/>
      <c r="C119" s="359"/>
      <c r="D119" s="359"/>
      <c r="E119" s="359"/>
      <c r="F119" s="359"/>
      <c r="G119" s="359"/>
      <c r="H119" s="359"/>
      <c r="I119" s="359"/>
      <c r="J119" s="359"/>
      <c r="K119" s="359"/>
      <c r="L119" s="359"/>
      <c r="M119" s="359"/>
      <c r="N119" s="359"/>
      <c r="O119" s="359"/>
      <c r="P119" s="359"/>
      <c r="Q119" s="359"/>
      <c r="R119" s="359"/>
      <c r="S119" s="359"/>
      <c r="T119" s="359"/>
      <c r="U119" s="359"/>
      <c r="V119" s="359"/>
      <c r="W119" s="359"/>
      <c r="X119" s="359"/>
      <c r="Y119" s="359"/>
    </row>
    <row r="120" spans="1:32" s="3" customFormat="1" ht="18.75" customHeight="1" thickBot="1" x14ac:dyDescent="0.2">
      <c r="A120" s="5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360"/>
      <c r="P120" s="360"/>
      <c r="Q120" s="360"/>
      <c r="R120" s="360"/>
      <c r="S120" s="360"/>
      <c r="T120" s="9"/>
      <c r="U120" s="9"/>
      <c r="V120" s="9"/>
      <c r="W120" s="302" t="s">
        <v>26</v>
      </c>
      <c r="X120" s="302"/>
      <c r="Y120" s="302"/>
    </row>
    <row r="121" spans="1:32" s="3" customFormat="1" ht="26.25" customHeight="1" x14ac:dyDescent="0.15">
      <c r="A121" s="361" t="s">
        <v>178</v>
      </c>
      <c r="B121" s="364" t="s">
        <v>11</v>
      </c>
      <c r="C121" s="364"/>
      <c r="D121" s="364"/>
      <c r="E121" s="364"/>
      <c r="F121" s="343" t="s">
        <v>181</v>
      </c>
      <c r="G121" s="343"/>
      <c r="H121" s="343"/>
      <c r="I121" s="344">
        <f>A107</f>
        <v>0</v>
      </c>
      <c r="J121" s="344"/>
      <c r="K121" s="344"/>
      <c r="L121" s="30" t="s">
        <v>63</v>
      </c>
      <c r="M121" s="132" t="s">
        <v>64</v>
      </c>
      <c r="N121" s="336" t="s">
        <v>65</v>
      </c>
      <c r="O121" s="336"/>
      <c r="P121" s="365"/>
      <c r="Q121" s="366"/>
      <c r="R121" s="367"/>
      <c r="S121" s="348" t="s">
        <v>66</v>
      </c>
      <c r="T121" s="349"/>
      <c r="U121" s="131" t="s">
        <v>67</v>
      </c>
      <c r="V121" s="342">
        <f t="shared" ref="V121:V126" si="0">ROUNDDOWN(I121*P121,0)</f>
        <v>0</v>
      </c>
      <c r="W121" s="342"/>
      <c r="X121" s="342"/>
      <c r="Y121" s="342"/>
    </row>
    <row r="122" spans="1:32" s="3" customFormat="1" ht="26.25" customHeight="1" x14ac:dyDescent="0.15">
      <c r="A122" s="362"/>
      <c r="B122" s="368" t="s">
        <v>13</v>
      </c>
      <c r="C122" s="368"/>
      <c r="D122" s="368"/>
      <c r="E122" s="368"/>
      <c r="F122" s="369" t="s">
        <v>10</v>
      </c>
      <c r="G122" s="369"/>
      <c r="H122" s="369"/>
      <c r="I122" s="353">
        <f>N107</f>
        <v>0</v>
      </c>
      <c r="J122" s="353"/>
      <c r="K122" s="353"/>
      <c r="L122" s="26" t="s">
        <v>50</v>
      </c>
      <c r="M122" s="31" t="s">
        <v>64</v>
      </c>
      <c r="N122" s="354" t="s">
        <v>65</v>
      </c>
      <c r="O122" s="355"/>
      <c r="P122" s="356"/>
      <c r="Q122" s="357"/>
      <c r="R122" s="358"/>
      <c r="S122" s="350" t="s">
        <v>68</v>
      </c>
      <c r="T122" s="351"/>
      <c r="U122" s="131" t="s">
        <v>69</v>
      </c>
      <c r="V122" s="342">
        <f t="shared" si="0"/>
        <v>0</v>
      </c>
      <c r="W122" s="342"/>
      <c r="X122" s="342"/>
      <c r="Y122" s="342"/>
    </row>
    <row r="123" spans="1:32" s="3" customFormat="1" ht="26.25" customHeight="1" x14ac:dyDescent="0.15">
      <c r="A123" s="362"/>
      <c r="B123" s="370" t="s">
        <v>14</v>
      </c>
      <c r="C123" s="370"/>
      <c r="D123" s="370"/>
      <c r="E123" s="370"/>
      <c r="F123" s="371" t="s">
        <v>10</v>
      </c>
      <c r="G123" s="371"/>
      <c r="H123" s="371"/>
      <c r="I123" s="353">
        <f>I122</f>
        <v>0</v>
      </c>
      <c r="J123" s="353"/>
      <c r="K123" s="353"/>
      <c r="L123" s="26" t="s">
        <v>50</v>
      </c>
      <c r="M123" s="31" t="s">
        <v>64</v>
      </c>
      <c r="N123" s="354" t="s">
        <v>65</v>
      </c>
      <c r="O123" s="355"/>
      <c r="P123" s="356"/>
      <c r="Q123" s="357"/>
      <c r="R123" s="358"/>
      <c r="S123" s="350" t="s">
        <v>68</v>
      </c>
      <c r="T123" s="351"/>
      <c r="U123" s="131" t="s">
        <v>70</v>
      </c>
      <c r="V123" s="342">
        <f t="shared" si="0"/>
        <v>0</v>
      </c>
      <c r="W123" s="342"/>
      <c r="X123" s="342"/>
      <c r="Y123" s="342"/>
    </row>
    <row r="124" spans="1:32" s="3" customFormat="1" ht="26.25" customHeight="1" x14ac:dyDescent="0.15">
      <c r="A124" s="363"/>
      <c r="B124" s="352" t="s">
        <v>15</v>
      </c>
      <c r="C124" s="352"/>
      <c r="D124" s="352"/>
      <c r="E124" s="352"/>
      <c r="F124" s="333" t="s">
        <v>10</v>
      </c>
      <c r="G124" s="333"/>
      <c r="H124" s="333"/>
      <c r="I124" s="353">
        <f>I122</f>
        <v>0</v>
      </c>
      <c r="J124" s="353"/>
      <c r="K124" s="353"/>
      <c r="L124" s="26" t="s">
        <v>50</v>
      </c>
      <c r="M124" s="31" t="s">
        <v>64</v>
      </c>
      <c r="N124" s="354" t="s">
        <v>65</v>
      </c>
      <c r="O124" s="355"/>
      <c r="P124" s="356"/>
      <c r="Q124" s="357"/>
      <c r="R124" s="358"/>
      <c r="S124" s="350" t="s">
        <v>68</v>
      </c>
      <c r="T124" s="351"/>
      <c r="U124" s="131" t="s">
        <v>71</v>
      </c>
      <c r="V124" s="342">
        <f t="shared" si="0"/>
        <v>0</v>
      </c>
      <c r="W124" s="342"/>
      <c r="X124" s="342"/>
      <c r="Y124" s="342"/>
    </row>
    <row r="125" spans="1:32" s="3" customFormat="1" ht="26.25" customHeight="1" x14ac:dyDescent="0.15">
      <c r="A125" s="330" t="s">
        <v>23</v>
      </c>
      <c r="B125" s="331"/>
      <c r="C125" s="331"/>
      <c r="D125" s="331"/>
      <c r="E125" s="332"/>
      <c r="F125" s="333" t="s">
        <v>16</v>
      </c>
      <c r="G125" s="334"/>
      <c r="H125" s="334"/>
      <c r="I125" s="335">
        <f>T107</f>
        <v>0</v>
      </c>
      <c r="J125" s="335"/>
      <c r="K125" s="335"/>
      <c r="L125" s="32" t="s">
        <v>72</v>
      </c>
      <c r="M125" s="33" t="s">
        <v>64</v>
      </c>
      <c r="N125" s="336" t="s">
        <v>65</v>
      </c>
      <c r="O125" s="336"/>
      <c r="P125" s="337"/>
      <c r="Q125" s="338"/>
      <c r="R125" s="339"/>
      <c r="S125" s="340" t="s">
        <v>73</v>
      </c>
      <c r="T125" s="341"/>
      <c r="U125" s="34" t="s">
        <v>74</v>
      </c>
      <c r="V125" s="342">
        <f t="shared" si="0"/>
        <v>0</v>
      </c>
      <c r="W125" s="342"/>
      <c r="X125" s="342"/>
      <c r="Y125" s="342"/>
    </row>
    <row r="126" spans="1:32" s="3" customFormat="1" ht="26.25" customHeight="1" thickBot="1" x14ac:dyDescent="0.2">
      <c r="A126" s="330" t="s">
        <v>183</v>
      </c>
      <c r="B126" s="331"/>
      <c r="C126" s="331"/>
      <c r="D126" s="331"/>
      <c r="E126" s="332"/>
      <c r="F126" s="343" t="s">
        <v>181</v>
      </c>
      <c r="G126" s="343"/>
      <c r="H126" s="343"/>
      <c r="I126" s="344">
        <f>I121</f>
        <v>0</v>
      </c>
      <c r="J126" s="344"/>
      <c r="K126" s="344"/>
      <c r="L126" s="30" t="s">
        <v>63</v>
      </c>
      <c r="M126" s="132" t="s">
        <v>64</v>
      </c>
      <c r="N126" s="336" t="s">
        <v>65</v>
      </c>
      <c r="O126" s="336"/>
      <c r="P126" s="345"/>
      <c r="Q126" s="346"/>
      <c r="R126" s="347"/>
      <c r="S126" s="348" t="s">
        <v>66</v>
      </c>
      <c r="T126" s="349"/>
      <c r="U126" s="34"/>
      <c r="V126" s="342">
        <f t="shared" si="0"/>
        <v>0</v>
      </c>
      <c r="W126" s="342"/>
      <c r="X126" s="342"/>
      <c r="Y126" s="342"/>
    </row>
    <row r="127" spans="1:32" s="3" customFormat="1" ht="26.25" customHeight="1" thickBot="1" x14ac:dyDescent="0.2">
      <c r="A127" s="305" t="s">
        <v>17</v>
      </c>
      <c r="B127" s="306"/>
      <c r="C127" s="306"/>
      <c r="D127" s="306"/>
      <c r="E127" s="306"/>
      <c r="F127" s="307" t="s">
        <v>75</v>
      </c>
      <c r="G127" s="308"/>
      <c r="H127" s="308"/>
      <c r="I127" s="308"/>
      <c r="J127" s="308"/>
      <c r="K127" s="308"/>
      <c r="L127" s="308"/>
      <c r="M127" s="308"/>
      <c r="N127" s="308"/>
      <c r="O127" s="308"/>
      <c r="P127" s="309"/>
      <c r="Q127" s="309"/>
      <c r="R127" s="309"/>
      <c r="S127" s="308"/>
      <c r="T127" s="310"/>
      <c r="U127" s="35" t="s">
        <v>76</v>
      </c>
      <c r="V127" s="311">
        <f>ROUNDDOWN(SUM(V121:Y126),0)</f>
        <v>0</v>
      </c>
      <c r="W127" s="311"/>
      <c r="X127" s="311"/>
      <c r="Y127" s="312"/>
    </row>
    <row r="128" spans="1:32" s="3" customFormat="1" ht="26.25" customHeight="1" x14ac:dyDescent="0.15">
      <c r="A128" s="305" t="s">
        <v>18</v>
      </c>
      <c r="B128" s="306"/>
      <c r="C128" s="306"/>
      <c r="D128" s="306"/>
      <c r="E128" s="306"/>
      <c r="F128" s="313" t="s">
        <v>77</v>
      </c>
      <c r="G128" s="314"/>
      <c r="H128" s="314"/>
      <c r="I128" s="314"/>
      <c r="J128" s="314"/>
      <c r="K128" s="314"/>
      <c r="L128" s="314"/>
      <c r="M128" s="314"/>
      <c r="N128" s="36" t="s">
        <v>76</v>
      </c>
      <c r="O128" s="37" t="s">
        <v>19</v>
      </c>
      <c r="P128" s="315"/>
      <c r="Q128" s="316"/>
      <c r="R128" s="317"/>
      <c r="S128" s="38" t="s">
        <v>78</v>
      </c>
      <c r="T128" s="39"/>
      <c r="U128" s="40" t="s">
        <v>24</v>
      </c>
      <c r="V128" s="318">
        <f>ROUNDDOWN(V127*P128/100,0)</f>
        <v>0</v>
      </c>
      <c r="W128" s="318"/>
      <c r="X128" s="318"/>
      <c r="Y128" s="319"/>
    </row>
    <row r="129" spans="1:37" s="3" customFormat="1" ht="26.25" customHeight="1" thickBot="1" x14ac:dyDescent="0.2">
      <c r="A129" s="320" t="s">
        <v>20</v>
      </c>
      <c r="B129" s="321"/>
      <c r="C129" s="321"/>
      <c r="D129" s="321"/>
      <c r="E129" s="321"/>
      <c r="F129" s="322" t="s">
        <v>10</v>
      </c>
      <c r="G129" s="322"/>
      <c r="H129" s="322"/>
      <c r="I129" s="323">
        <f>N107</f>
        <v>0</v>
      </c>
      <c r="J129" s="323"/>
      <c r="K129" s="323"/>
      <c r="L129" s="41" t="s">
        <v>50</v>
      </c>
      <c r="M129" s="42" t="s">
        <v>64</v>
      </c>
      <c r="N129" s="324" t="s">
        <v>65</v>
      </c>
      <c r="O129" s="324"/>
      <c r="P129" s="325"/>
      <c r="Q129" s="326"/>
      <c r="R129" s="327"/>
      <c r="S129" s="41" t="s">
        <v>21</v>
      </c>
      <c r="T129" s="43"/>
      <c r="U129" s="44" t="s">
        <v>79</v>
      </c>
      <c r="V129" s="328">
        <f>ROUNDDOWN(I129*P129,0)</f>
        <v>0</v>
      </c>
      <c r="W129" s="328"/>
      <c r="X129" s="328"/>
      <c r="Y129" s="329"/>
    </row>
    <row r="130" spans="1:37" s="3" customFormat="1" ht="26.25" customHeight="1" x14ac:dyDescent="0.15">
      <c r="A130" s="291" t="s">
        <v>22</v>
      </c>
      <c r="B130" s="292"/>
      <c r="C130" s="292"/>
      <c r="D130" s="292"/>
      <c r="E130" s="292"/>
      <c r="F130" s="293" t="s">
        <v>80</v>
      </c>
      <c r="G130" s="294"/>
      <c r="H130" s="294"/>
      <c r="I130" s="294"/>
      <c r="J130" s="294"/>
      <c r="K130" s="294"/>
      <c r="L130" s="294"/>
      <c r="M130" s="294"/>
      <c r="N130" s="294"/>
      <c r="O130" s="294"/>
      <c r="P130" s="295"/>
      <c r="Q130" s="295"/>
      <c r="R130" s="295"/>
      <c r="S130" s="294"/>
      <c r="T130" s="296"/>
      <c r="U130" s="45" t="s">
        <v>40</v>
      </c>
      <c r="V130" s="297">
        <f>SUM(V127:Y129)</f>
        <v>0</v>
      </c>
      <c r="W130" s="297"/>
      <c r="X130" s="297"/>
      <c r="Y130" s="298"/>
    </row>
    <row r="131" spans="1:37" s="3" customFormat="1" ht="26.25" customHeight="1" x14ac:dyDescent="0.15">
      <c r="F131" s="4"/>
      <c r="G131" s="4"/>
      <c r="H131" s="4"/>
      <c r="I131" s="4"/>
      <c r="J131" s="4"/>
      <c r="L131" s="4"/>
      <c r="Q131" s="42"/>
      <c r="R131" s="42"/>
      <c r="S131" s="42"/>
      <c r="T131" s="42"/>
      <c r="U131" s="4"/>
      <c r="V131" s="299" t="s">
        <v>98</v>
      </c>
      <c r="W131" s="299"/>
      <c r="X131" s="300" t="e">
        <f>V130/I122</f>
        <v>#DIV/0!</v>
      </c>
      <c r="Y131" s="300"/>
    </row>
    <row r="132" spans="1:37" s="3" customFormat="1" ht="18.75" customHeight="1" x14ac:dyDescent="0.15">
      <c r="F132" s="4"/>
      <c r="G132" s="4"/>
      <c r="H132" s="4"/>
      <c r="I132" s="4"/>
      <c r="J132" s="4"/>
      <c r="L132" s="4"/>
      <c r="Q132" s="42"/>
      <c r="R132" s="42"/>
      <c r="S132" s="42"/>
      <c r="T132" s="42"/>
      <c r="U132" s="4"/>
      <c r="V132" s="46"/>
      <c r="W132" s="301"/>
      <c r="X132" s="301"/>
      <c r="Y132" s="47"/>
    </row>
    <row r="133" spans="1:37" s="3" customFormat="1" ht="18.75" customHeight="1" x14ac:dyDescent="0.15">
      <c r="A133" s="5" t="s">
        <v>81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302"/>
      <c r="P133" s="302"/>
      <c r="Q133" s="302"/>
      <c r="R133" s="48"/>
      <c r="S133" s="48"/>
      <c r="T133" s="48"/>
      <c r="U133" s="4"/>
      <c r="W133" s="302" t="s">
        <v>26</v>
      </c>
      <c r="X133" s="302"/>
      <c r="Y133" s="302"/>
    </row>
    <row r="134" spans="1:37" s="3" customFormat="1" ht="25.5" customHeight="1" x14ac:dyDescent="0.15">
      <c r="A134" s="303" t="s">
        <v>82</v>
      </c>
      <c r="B134" s="303"/>
      <c r="C134" s="303"/>
      <c r="D134" s="303"/>
      <c r="E134" s="303"/>
      <c r="F134" s="303"/>
      <c r="G134" s="303"/>
      <c r="H134" s="303"/>
      <c r="I134" s="303"/>
      <c r="J134" s="303"/>
      <c r="K134" s="303" t="s">
        <v>83</v>
      </c>
      <c r="L134" s="303"/>
      <c r="M134" s="303"/>
      <c r="N134" s="303"/>
      <c r="O134" s="303"/>
      <c r="P134" s="303"/>
      <c r="Q134" s="303"/>
      <c r="R134" s="303"/>
      <c r="S134" s="303"/>
      <c r="T134" s="303"/>
      <c r="U134" s="131" t="s">
        <v>25</v>
      </c>
      <c r="V134" s="304">
        <f>V115-V130</f>
        <v>0</v>
      </c>
      <c r="W134" s="304"/>
      <c r="X134" s="304"/>
      <c r="Y134" s="304"/>
    </row>
    <row r="135" spans="1:37" s="3" customFormat="1" ht="18.75" customHeight="1" x14ac:dyDescent="0.15">
      <c r="U135" s="4"/>
    </row>
    <row r="136" spans="1:37" s="3" customFormat="1" ht="26.25" customHeight="1" x14ac:dyDescent="0.15">
      <c r="A136" s="289" t="s">
        <v>105</v>
      </c>
      <c r="B136" s="289"/>
      <c r="C136" s="289"/>
      <c r="D136" s="289"/>
      <c r="E136" s="289"/>
      <c r="F136" s="289"/>
      <c r="G136" s="289"/>
      <c r="H136" s="289"/>
      <c r="I136" s="289"/>
      <c r="J136" s="289"/>
      <c r="K136" s="290">
        <f>ROUNDDOWN(V134/2,0)</f>
        <v>0</v>
      </c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89" t="s">
        <v>104</v>
      </c>
      <c r="Y136" s="289"/>
    </row>
    <row r="137" spans="1:37" s="3" customFormat="1" ht="26.25" customHeight="1" thickBo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4"/>
      <c r="Y137" s="54"/>
      <c r="AA137" s="114"/>
      <c r="AB137" s="114"/>
      <c r="AC137" s="114"/>
      <c r="AD137" s="114"/>
      <c r="AE137" s="114"/>
      <c r="AF137" s="114"/>
      <c r="AG137" s="116"/>
      <c r="AH137" s="116"/>
      <c r="AI137" s="116"/>
      <c r="AJ137" s="116"/>
      <c r="AK137" s="116"/>
    </row>
    <row r="138" spans="1:37" ht="21" customHeight="1" x14ac:dyDescent="0.15">
      <c r="A138" s="434" t="s">
        <v>211</v>
      </c>
      <c r="B138" s="434"/>
      <c r="C138" s="434"/>
      <c r="D138" s="434"/>
      <c r="E138" s="434"/>
      <c r="F138" s="434"/>
      <c r="G138" s="434"/>
      <c r="H138" s="434"/>
      <c r="I138" s="434"/>
      <c r="J138" s="434"/>
      <c r="K138" s="434"/>
      <c r="L138" s="434"/>
      <c r="M138" s="434"/>
      <c r="N138" s="434"/>
      <c r="O138" s="434"/>
      <c r="P138" s="434"/>
      <c r="Q138" s="434"/>
      <c r="R138" s="434"/>
      <c r="S138" s="434"/>
      <c r="T138" s="434"/>
      <c r="U138" s="434"/>
      <c r="V138" s="434"/>
      <c r="W138" s="434"/>
      <c r="X138" s="434"/>
      <c r="Y138" s="434"/>
      <c r="AG138" s="111" t="s">
        <v>202</v>
      </c>
    </row>
    <row r="139" spans="1:37" ht="18.7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2"/>
      <c r="J139" s="52"/>
      <c r="K139" s="52"/>
      <c r="L139" s="52"/>
      <c r="T139" s="65"/>
      <c r="X139" s="48"/>
      <c r="Y139" s="65"/>
    </row>
    <row r="140" spans="1:37" ht="18.75" customHeight="1" x14ac:dyDescent="0.15">
      <c r="A140" s="5" t="s">
        <v>204</v>
      </c>
      <c r="B140" s="51"/>
      <c r="C140" s="51"/>
      <c r="D140" s="51"/>
      <c r="E140" s="51"/>
      <c r="F140" s="51"/>
      <c r="G140" s="51"/>
      <c r="H140" s="51"/>
      <c r="I140" s="52"/>
      <c r="J140" s="52"/>
      <c r="K140" s="52"/>
      <c r="L140" s="52"/>
      <c r="T140" s="65"/>
      <c r="X140" s="48"/>
      <c r="Y140" s="65"/>
    </row>
    <row r="141" spans="1:37" s="3" customFormat="1" ht="18.75" customHeight="1" thickBot="1" x14ac:dyDescent="0.2">
      <c r="A141" s="303" t="s">
        <v>41</v>
      </c>
      <c r="B141" s="303"/>
      <c r="C141" s="303"/>
      <c r="D141" s="303"/>
      <c r="E141" s="303"/>
      <c r="F141" s="303"/>
      <c r="G141" s="303"/>
      <c r="H141" s="303" t="s">
        <v>42</v>
      </c>
      <c r="I141" s="303"/>
      <c r="J141" s="303"/>
      <c r="K141" s="303"/>
      <c r="L141" s="303"/>
      <c r="M141" s="303"/>
      <c r="N141" s="303" t="s">
        <v>43</v>
      </c>
      <c r="O141" s="303"/>
      <c r="P141" s="303"/>
      <c r="Q141" s="303"/>
      <c r="R141" s="303"/>
      <c r="S141" s="303"/>
      <c r="T141" s="435" t="s">
        <v>44</v>
      </c>
      <c r="U141" s="435"/>
      <c r="V141" s="435"/>
      <c r="W141" s="435"/>
      <c r="X141" s="303"/>
      <c r="Y141" s="303"/>
    </row>
    <row r="142" spans="1:37" s="3" customFormat="1" ht="26.25" customHeight="1" thickBot="1" x14ac:dyDescent="0.2">
      <c r="A142" s="410">
        <f>施業提案書!AH13</f>
        <v>0</v>
      </c>
      <c r="B142" s="410"/>
      <c r="C142" s="410"/>
      <c r="D142" s="410"/>
      <c r="E142" s="411"/>
      <c r="F142" s="412" t="s">
        <v>45</v>
      </c>
      <c r="G142" s="413"/>
      <c r="H142" s="414" t="s">
        <v>178</v>
      </c>
      <c r="I142" s="414"/>
      <c r="J142" s="414"/>
      <c r="K142" s="414"/>
      <c r="L142" s="414"/>
      <c r="M142" s="414"/>
      <c r="N142" s="415">
        <f>I147+I148</f>
        <v>0</v>
      </c>
      <c r="O142" s="416"/>
      <c r="P142" s="416"/>
      <c r="Q142" s="416"/>
      <c r="R142" s="417" t="s">
        <v>46</v>
      </c>
      <c r="S142" s="417"/>
      <c r="T142" s="418"/>
      <c r="U142" s="419"/>
      <c r="V142" s="419"/>
      <c r="W142" s="420"/>
      <c r="X142" s="417" t="s">
        <v>47</v>
      </c>
      <c r="Y142" s="421"/>
    </row>
    <row r="143" spans="1:37" s="3" customFormat="1" ht="26.25" customHeight="1" x14ac:dyDescent="0.15">
      <c r="A143" s="410"/>
      <c r="B143" s="410"/>
      <c r="C143" s="410"/>
      <c r="D143" s="410"/>
      <c r="E143" s="411"/>
      <c r="F143" s="412"/>
      <c r="G143" s="413"/>
      <c r="H143" s="422">
        <v>100</v>
      </c>
      <c r="I143" s="422"/>
      <c r="J143" s="422"/>
      <c r="K143" s="423"/>
      <c r="L143" s="424" t="s">
        <v>48</v>
      </c>
      <c r="M143" s="425"/>
      <c r="N143" s="426" t="e">
        <f>N142/A142</f>
        <v>#DIV/0!</v>
      </c>
      <c r="O143" s="427"/>
      <c r="P143" s="427"/>
      <c r="Q143" s="427"/>
      <c r="R143" s="428" t="s">
        <v>102</v>
      </c>
      <c r="S143" s="429"/>
      <c r="T143" s="430" t="e">
        <f>T142/A142</f>
        <v>#DIV/0!</v>
      </c>
      <c r="U143" s="431"/>
      <c r="V143" s="431"/>
      <c r="W143" s="431"/>
      <c r="X143" s="432" t="s">
        <v>103</v>
      </c>
      <c r="Y143" s="433"/>
    </row>
    <row r="144" spans="1:37" s="3" customFormat="1" ht="26.25" customHeight="1" x14ac:dyDescent="0.15">
      <c r="A144" s="386" t="s">
        <v>109</v>
      </c>
      <c r="B144" s="387"/>
      <c r="C144" s="388"/>
      <c r="D144" s="389">
        <f>D7</f>
        <v>365.81</v>
      </c>
      <c r="E144" s="344"/>
      <c r="F144" s="390" t="s">
        <v>108</v>
      </c>
      <c r="G144" s="391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32" s="3" customFormat="1" ht="18.75" customHeight="1" x14ac:dyDescent="0.15"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32" s="3" customFormat="1" ht="18.75" customHeight="1" x14ac:dyDescent="0.15">
      <c r="A146" s="5" t="s">
        <v>99</v>
      </c>
      <c r="U146" s="4"/>
      <c r="W146" s="302" t="s">
        <v>26</v>
      </c>
      <c r="X146" s="302"/>
      <c r="Y146" s="302"/>
      <c r="AA146" s="88"/>
      <c r="AB146" s="89"/>
    </row>
    <row r="147" spans="1:32" s="3" customFormat="1" ht="26.25" customHeight="1" x14ac:dyDescent="0.15">
      <c r="A147" s="392" t="s">
        <v>147</v>
      </c>
      <c r="B147" s="393"/>
      <c r="C147" s="393"/>
      <c r="D147" s="396" t="s">
        <v>49</v>
      </c>
      <c r="E147" s="396"/>
      <c r="F147" s="397" t="s">
        <v>10</v>
      </c>
      <c r="G147" s="397"/>
      <c r="H147" s="397"/>
      <c r="I147" s="398">
        <f>ROUNDDOWN(AB150*45/100,2)</f>
        <v>0</v>
      </c>
      <c r="J147" s="398"/>
      <c r="K147" s="398"/>
      <c r="L147" s="11" t="s">
        <v>50</v>
      </c>
      <c r="M147" s="399" t="s">
        <v>100</v>
      </c>
      <c r="N147" s="399"/>
      <c r="O147" s="399"/>
      <c r="P147" s="400">
        <v>11000</v>
      </c>
      <c r="Q147" s="400"/>
      <c r="R147" s="400"/>
      <c r="S147" s="12" t="s">
        <v>51</v>
      </c>
      <c r="T147" s="13"/>
      <c r="U147" s="14" t="s">
        <v>52</v>
      </c>
      <c r="V147" s="401">
        <f>I147*P147</f>
        <v>0</v>
      </c>
      <c r="W147" s="401"/>
      <c r="X147" s="401"/>
      <c r="Y147" s="402"/>
      <c r="AA147" s="90"/>
      <c r="AB147" s="91"/>
      <c r="AD147" s="88"/>
      <c r="AE147" s="92"/>
      <c r="AF147" s="88"/>
    </row>
    <row r="148" spans="1:32" s="3" customFormat="1" ht="26.25" customHeight="1" thickBot="1" x14ac:dyDescent="0.2">
      <c r="A148" s="394"/>
      <c r="B148" s="395"/>
      <c r="C148" s="395"/>
      <c r="D148" s="403" t="s">
        <v>53</v>
      </c>
      <c r="E148" s="403"/>
      <c r="F148" s="404" t="s">
        <v>10</v>
      </c>
      <c r="G148" s="404"/>
      <c r="H148" s="404"/>
      <c r="I148" s="405">
        <f>ROUNDDOWN(AB150*37/100,2)</f>
        <v>0</v>
      </c>
      <c r="J148" s="405"/>
      <c r="K148" s="405"/>
      <c r="L148" s="15" t="s">
        <v>50</v>
      </c>
      <c r="M148" s="324" t="s">
        <v>100</v>
      </c>
      <c r="N148" s="324"/>
      <c r="O148" s="324"/>
      <c r="P148" s="406">
        <v>9000</v>
      </c>
      <c r="Q148" s="407"/>
      <c r="R148" s="407"/>
      <c r="S148" s="16" t="s">
        <v>51</v>
      </c>
      <c r="T148" s="17"/>
      <c r="U148" s="18" t="s">
        <v>54</v>
      </c>
      <c r="V148" s="408">
        <f>I148*P148</f>
        <v>0</v>
      </c>
      <c r="W148" s="408"/>
      <c r="X148" s="408"/>
      <c r="Y148" s="409"/>
      <c r="AA148" s="61" t="s">
        <v>152</v>
      </c>
      <c r="AB148" s="62">
        <f>A142</f>
        <v>0</v>
      </c>
      <c r="AD148" s="88"/>
      <c r="AE148" s="88"/>
      <c r="AF148" s="88"/>
    </row>
    <row r="149" spans="1:32" s="3" customFormat="1" ht="26.25" customHeight="1" thickBot="1" x14ac:dyDescent="0.2">
      <c r="A149" s="372" t="s">
        <v>55</v>
      </c>
      <c r="B149" s="373"/>
      <c r="C149" s="373"/>
      <c r="D149" s="373"/>
      <c r="E149" s="373"/>
      <c r="F149" s="343" t="s">
        <v>179</v>
      </c>
      <c r="G149" s="374"/>
      <c r="H149" s="374"/>
      <c r="I149" s="375"/>
      <c r="J149" s="376"/>
      <c r="K149" s="376"/>
      <c r="L149" s="376"/>
      <c r="M149" s="376"/>
      <c r="N149" s="376"/>
      <c r="O149" s="376"/>
      <c r="P149" s="377"/>
      <c r="Q149" s="378" t="s">
        <v>180</v>
      </c>
      <c r="R149" s="378"/>
      <c r="S149" s="378"/>
      <c r="T149" s="379"/>
      <c r="U149" s="56" t="s">
        <v>57</v>
      </c>
      <c r="V149" s="380"/>
      <c r="W149" s="381"/>
      <c r="X149" s="381"/>
      <c r="Y149" s="382"/>
      <c r="AA149" s="61" t="s">
        <v>153</v>
      </c>
      <c r="AB149" s="62">
        <f>ROUNDDOWN(D144*AB148*H143/100,5)</f>
        <v>0</v>
      </c>
      <c r="AD149" s="88"/>
      <c r="AE149" s="92"/>
      <c r="AF149" s="88"/>
    </row>
    <row r="150" spans="1:32" s="3" customFormat="1" ht="26.25" customHeight="1" x14ac:dyDescent="0.15">
      <c r="A150" s="291" t="s">
        <v>60</v>
      </c>
      <c r="B150" s="292"/>
      <c r="C150" s="292"/>
      <c r="D150" s="292"/>
      <c r="E150" s="292"/>
      <c r="F150" s="293" t="s">
        <v>142</v>
      </c>
      <c r="G150" s="294"/>
      <c r="H150" s="294"/>
      <c r="I150" s="295"/>
      <c r="J150" s="295"/>
      <c r="K150" s="295"/>
      <c r="L150" s="295"/>
      <c r="M150" s="295"/>
      <c r="N150" s="295"/>
      <c r="O150" s="295"/>
      <c r="P150" s="295"/>
      <c r="Q150" s="294"/>
      <c r="R150" s="294"/>
      <c r="S150" s="294"/>
      <c r="T150" s="294"/>
      <c r="U150" s="131" t="s">
        <v>59</v>
      </c>
      <c r="V150" s="383">
        <f>SUM(V147:Y149)</f>
        <v>0</v>
      </c>
      <c r="W150" s="383"/>
      <c r="X150" s="383"/>
      <c r="Y150" s="383"/>
      <c r="AA150" s="61" t="s">
        <v>154</v>
      </c>
      <c r="AB150" s="62">
        <f>ROUNDDOWN(AB147+AB149,2)</f>
        <v>0</v>
      </c>
      <c r="AD150" s="88"/>
      <c r="AE150" s="88"/>
      <c r="AF150" s="88"/>
    </row>
    <row r="151" spans="1:32" s="3" customFormat="1" ht="37.5" customHeight="1" x14ac:dyDescent="0.15">
      <c r="A151" s="384" t="s">
        <v>182</v>
      </c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</row>
    <row r="152" spans="1:32" s="3" customFormat="1" ht="18.75" customHeight="1" x14ac:dyDescent="0.15">
      <c r="A152" s="5" t="s">
        <v>62</v>
      </c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53"/>
      <c r="P152" s="53"/>
      <c r="Q152" s="53"/>
      <c r="R152" s="53"/>
      <c r="S152" s="53"/>
      <c r="T152" s="9"/>
      <c r="U152" s="9"/>
      <c r="V152" s="9"/>
      <c r="W152" s="302"/>
      <c r="X152" s="302"/>
      <c r="Y152" s="302"/>
    </row>
    <row r="153" spans="1:32" s="3" customFormat="1" ht="18.75" customHeight="1" x14ac:dyDescent="0.15">
      <c r="A153" s="5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53"/>
      <c r="P153" s="53"/>
      <c r="Q153" s="53"/>
      <c r="R153" s="53"/>
      <c r="S153" s="53"/>
      <c r="T153" s="9"/>
      <c r="U153" s="9"/>
      <c r="V153" s="9"/>
      <c r="W153" s="130"/>
      <c r="X153" s="130"/>
      <c r="Y153" s="130"/>
    </row>
    <row r="154" spans="1:32" s="3" customFormat="1" ht="18.75" customHeight="1" x14ac:dyDescent="0.15">
      <c r="A154" s="359" t="s">
        <v>143</v>
      </c>
      <c r="B154" s="359"/>
      <c r="C154" s="359"/>
      <c r="D154" s="359"/>
      <c r="E154" s="359"/>
      <c r="F154" s="359"/>
      <c r="G154" s="359"/>
      <c r="H154" s="359"/>
      <c r="I154" s="359"/>
      <c r="J154" s="359"/>
      <c r="K154" s="359"/>
      <c r="L154" s="359"/>
      <c r="M154" s="359"/>
      <c r="N154" s="359"/>
      <c r="O154" s="359"/>
      <c r="P154" s="359"/>
      <c r="Q154" s="359"/>
      <c r="R154" s="359"/>
      <c r="S154" s="359"/>
      <c r="T154" s="359"/>
      <c r="U154" s="359"/>
      <c r="V154" s="359"/>
      <c r="W154" s="359"/>
      <c r="X154" s="359"/>
      <c r="Y154" s="359"/>
    </row>
    <row r="155" spans="1:32" s="3" customFormat="1" ht="18.75" customHeight="1" thickBot="1" x14ac:dyDescent="0.2">
      <c r="A155" s="5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360"/>
      <c r="P155" s="360"/>
      <c r="Q155" s="360"/>
      <c r="R155" s="360"/>
      <c r="S155" s="360"/>
      <c r="T155" s="9"/>
      <c r="U155" s="9"/>
      <c r="V155" s="9"/>
      <c r="W155" s="302" t="s">
        <v>26</v>
      </c>
      <c r="X155" s="302"/>
      <c r="Y155" s="302"/>
    </row>
    <row r="156" spans="1:32" s="3" customFormat="1" ht="26.25" customHeight="1" x14ac:dyDescent="0.15">
      <c r="A156" s="361" t="s">
        <v>178</v>
      </c>
      <c r="B156" s="364" t="s">
        <v>11</v>
      </c>
      <c r="C156" s="364"/>
      <c r="D156" s="364"/>
      <c r="E156" s="364"/>
      <c r="F156" s="343" t="s">
        <v>181</v>
      </c>
      <c r="G156" s="343"/>
      <c r="H156" s="343"/>
      <c r="I156" s="344">
        <f>A142</f>
        <v>0</v>
      </c>
      <c r="J156" s="344"/>
      <c r="K156" s="344"/>
      <c r="L156" s="30" t="s">
        <v>63</v>
      </c>
      <c r="M156" s="132" t="s">
        <v>64</v>
      </c>
      <c r="N156" s="336" t="s">
        <v>65</v>
      </c>
      <c r="O156" s="336"/>
      <c r="P156" s="365"/>
      <c r="Q156" s="366"/>
      <c r="R156" s="367"/>
      <c r="S156" s="348" t="s">
        <v>66</v>
      </c>
      <c r="T156" s="349"/>
      <c r="U156" s="131" t="s">
        <v>67</v>
      </c>
      <c r="V156" s="342">
        <f t="shared" ref="V156:V161" si="1">ROUNDDOWN(I156*P156,0)</f>
        <v>0</v>
      </c>
      <c r="W156" s="342"/>
      <c r="X156" s="342"/>
      <c r="Y156" s="342"/>
    </row>
    <row r="157" spans="1:32" s="3" customFormat="1" ht="26.25" customHeight="1" x14ac:dyDescent="0.15">
      <c r="A157" s="362"/>
      <c r="B157" s="368" t="s">
        <v>13</v>
      </c>
      <c r="C157" s="368"/>
      <c r="D157" s="368"/>
      <c r="E157" s="368"/>
      <c r="F157" s="369" t="s">
        <v>10</v>
      </c>
      <c r="G157" s="369"/>
      <c r="H157" s="369"/>
      <c r="I157" s="353">
        <f>N142</f>
        <v>0</v>
      </c>
      <c r="J157" s="353"/>
      <c r="K157" s="353"/>
      <c r="L157" s="26" t="s">
        <v>50</v>
      </c>
      <c r="M157" s="31" t="s">
        <v>64</v>
      </c>
      <c r="N157" s="354" t="s">
        <v>65</v>
      </c>
      <c r="O157" s="355"/>
      <c r="P157" s="356"/>
      <c r="Q157" s="357"/>
      <c r="R157" s="358"/>
      <c r="S157" s="350" t="s">
        <v>68</v>
      </c>
      <c r="T157" s="351"/>
      <c r="U157" s="131" t="s">
        <v>69</v>
      </c>
      <c r="V157" s="342">
        <f t="shared" si="1"/>
        <v>0</v>
      </c>
      <c r="W157" s="342"/>
      <c r="X157" s="342"/>
      <c r="Y157" s="342"/>
    </row>
    <row r="158" spans="1:32" s="3" customFormat="1" ht="26.25" customHeight="1" x14ac:dyDescent="0.15">
      <c r="A158" s="362"/>
      <c r="B158" s="370" t="s">
        <v>14</v>
      </c>
      <c r="C158" s="370"/>
      <c r="D158" s="370"/>
      <c r="E158" s="370"/>
      <c r="F158" s="371" t="s">
        <v>10</v>
      </c>
      <c r="G158" s="371"/>
      <c r="H158" s="371"/>
      <c r="I158" s="353">
        <f>I157</f>
        <v>0</v>
      </c>
      <c r="J158" s="353"/>
      <c r="K158" s="353"/>
      <c r="L158" s="26" t="s">
        <v>50</v>
      </c>
      <c r="M158" s="31" t="s">
        <v>64</v>
      </c>
      <c r="N158" s="354" t="s">
        <v>65</v>
      </c>
      <c r="O158" s="355"/>
      <c r="P158" s="356"/>
      <c r="Q158" s="357"/>
      <c r="R158" s="358"/>
      <c r="S158" s="350" t="s">
        <v>68</v>
      </c>
      <c r="T158" s="351"/>
      <c r="U158" s="131" t="s">
        <v>70</v>
      </c>
      <c r="V158" s="342">
        <f t="shared" si="1"/>
        <v>0</v>
      </c>
      <c r="W158" s="342"/>
      <c r="X158" s="342"/>
      <c r="Y158" s="342"/>
    </row>
    <row r="159" spans="1:32" s="3" customFormat="1" ht="26.25" customHeight="1" x14ac:dyDescent="0.15">
      <c r="A159" s="363"/>
      <c r="B159" s="352" t="s">
        <v>15</v>
      </c>
      <c r="C159" s="352"/>
      <c r="D159" s="352"/>
      <c r="E159" s="352"/>
      <c r="F159" s="333" t="s">
        <v>10</v>
      </c>
      <c r="G159" s="333"/>
      <c r="H159" s="333"/>
      <c r="I159" s="353">
        <f>I157</f>
        <v>0</v>
      </c>
      <c r="J159" s="353"/>
      <c r="K159" s="353"/>
      <c r="L159" s="26" t="s">
        <v>50</v>
      </c>
      <c r="M159" s="31" t="s">
        <v>64</v>
      </c>
      <c r="N159" s="354" t="s">
        <v>65</v>
      </c>
      <c r="O159" s="355"/>
      <c r="P159" s="356"/>
      <c r="Q159" s="357"/>
      <c r="R159" s="358"/>
      <c r="S159" s="350" t="s">
        <v>68</v>
      </c>
      <c r="T159" s="351"/>
      <c r="U159" s="131" t="s">
        <v>71</v>
      </c>
      <c r="V159" s="342">
        <f t="shared" si="1"/>
        <v>0</v>
      </c>
      <c r="W159" s="342"/>
      <c r="X159" s="342"/>
      <c r="Y159" s="342"/>
    </row>
    <row r="160" spans="1:32" s="3" customFormat="1" ht="26.25" customHeight="1" x14ac:dyDescent="0.15">
      <c r="A160" s="330" t="s">
        <v>23</v>
      </c>
      <c r="B160" s="331"/>
      <c r="C160" s="331"/>
      <c r="D160" s="331"/>
      <c r="E160" s="332"/>
      <c r="F160" s="333" t="s">
        <v>16</v>
      </c>
      <c r="G160" s="334"/>
      <c r="H160" s="334"/>
      <c r="I160" s="335">
        <f>T142</f>
        <v>0</v>
      </c>
      <c r="J160" s="335"/>
      <c r="K160" s="335"/>
      <c r="L160" s="32" t="s">
        <v>72</v>
      </c>
      <c r="M160" s="33" t="s">
        <v>64</v>
      </c>
      <c r="N160" s="336" t="s">
        <v>65</v>
      </c>
      <c r="O160" s="336"/>
      <c r="P160" s="337"/>
      <c r="Q160" s="338"/>
      <c r="R160" s="339"/>
      <c r="S160" s="340" t="s">
        <v>73</v>
      </c>
      <c r="T160" s="341"/>
      <c r="U160" s="34" t="s">
        <v>74</v>
      </c>
      <c r="V160" s="342">
        <f t="shared" si="1"/>
        <v>0</v>
      </c>
      <c r="W160" s="342"/>
      <c r="X160" s="342"/>
      <c r="Y160" s="342"/>
    </row>
    <row r="161" spans="1:25" s="3" customFormat="1" ht="26.25" customHeight="1" thickBot="1" x14ac:dyDescent="0.2">
      <c r="A161" s="330" t="s">
        <v>183</v>
      </c>
      <c r="B161" s="331"/>
      <c r="C161" s="331"/>
      <c r="D161" s="331"/>
      <c r="E161" s="332"/>
      <c r="F161" s="343" t="s">
        <v>181</v>
      </c>
      <c r="G161" s="343"/>
      <c r="H161" s="343"/>
      <c r="I161" s="344">
        <f>I156</f>
        <v>0</v>
      </c>
      <c r="J161" s="344"/>
      <c r="K161" s="344"/>
      <c r="L161" s="30" t="s">
        <v>63</v>
      </c>
      <c r="M161" s="132" t="s">
        <v>64</v>
      </c>
      <c r="N161" s="336" t="s">
        <v>65</v>
      </c>
      <c r="O161" s="336"/>
      <c r="P161" s="345"/>
      <c r="Q161" s="346"/>
      <c r="R161" s="347"/>
      <c r="S161" s="348" t="s">
        <v>66</v>
      </c>
      <c r="T161" s="349"/>
      <c r="U161" s="34"/>
      <c r="V161" s="342">
        <f t="shared" si="1"/>
        <v>0</v>
      </c>
      <c r="W161" s="342"/>
      <c r="X161" s="342"/>
      <c r="Y161" s="342"/>
    </row>
    <row r="162" spans="1:25" s="3" customFormat="1" ht="26.25" customHeight="1" thickBot="1" x14ac:dyDescent="0.2">
      <c r="A162" s="305" t="s">
        <v>17</v>
      </c>
      <c r="B162" s="306"/>
      <c r="C162" s="306"/>
      <c r="D162" s="306"/>
      <c r="E162" s="306"/>
      <c r="F162" s="307" t="s">
        <v>75</v>
      </c>
      <c r="G162" s="308"/>
      <c r="H162" s="308"/>
      <c r="I162" s="308"/>
      <c r="J162" s="308"/>
      <c r="K162" s="308"/>
      <c r="L162" s="308"/>
      <c r="M162" s="308"/>
      <c r="N162" s="308"/>
      <c r="O162" s="308"/>
      <c r="P162" s="309"/>
      <c r="Q162" s="309"/>
      <c r="R162" s="309"/>
      <c r="S162" s="308"/>
      <c r="T162" s="310"/>
      <c r="U162" s="35" t="s">
        <v>76</v>
      </c>
      <c r="V162" s="311">
        <f>ROUNDDOWN(SUM(V156:Y161),0)</f>
        <v>0</v>
      </c>
      <c r="W162" s="311"/>
      <c r="X162" s="311"/>
      <c r="Y162" s="312"/>
    </row>
    <row r="163" spans="1:25" s="3" customFormat="1" ht="26.25" customHeight="1" x14ac:dyDescent="0.15">
      <c r="A163" s="305" t="s">
        <v>18</v>
      </c>
      <c r="B163" s="306"/>
      <c r="C163" s="306"/>
      <c r="D163" s="306"/>
      <c r="E163" s="306"/>
      <c r="F163" s="313" t="s">
        <v>77</v>
      </c>
      <c r="G163" s="314"/>
      <c r="H163" s="314"/>
      <c r="I163" s="314"/>
      <c r="J163" s="314"/>
      <c r="K163" s="314"/>
      <c r="L163" s="314"/>
      <c r="M163" s="314"/>
      <c r="N163" s="36" t="s">
        <v>76</v>
      </c>
      <c r="O163" s="37" t="s">
        <v>19</v>
      </c>
      <c r="P163" s="315"/>
      <c r="Q163" s="316"/>
      <c r="R163" s="317"/>
      <c r="S163" s="38" t="s">
        <v>78</v>
      </c>
      <c r="T163" s="39"/>
      <c r="U163" s="40" t="s">
        <v>24</v>
      </c>
      <c r="V163" s="318">
        <f>ROUNDDOWN(V162*P163/100,0)</f>
        <v>0</v>
      </c>
      <c r="W163" s="318"/>
      <c r="X163" s="318"/>
      <c r="Y163" s="319"/>
    </row>
    <row r="164" spans="1:25" s="3" customFormat="1" ht="26.25" customHeight="1" thickBot="1" x14ac:dyDescent="0.2">
      <c r="A164" s="320" t="s">
        <v>20</v>
      </c>
      <c r="B164" s="321"/>
      <c r="C164" s="321"/>
      <c r="D164" s="321"/>
      <c r="E164" s="321"/>
      <c r="F164" s="322" t="s">
        <v>10</v>
      </c>
      <c r="G164" s="322"/>
      <c r="H164" s="322"/>
      <c r="I164" s="323">
        <f>N142</f>
        <v>0</v>
      </c>
      <c r="J164" s="323"/>
      <c r="K164" s="323"/>
      <c r="L164" s="41" t="s">
        <v>50</v>
      </c>
      <c r="M164" s="42" t="s">
        <v>64</v>
      </c>
      <c r="N164" s="324" t="s">
        <v>65</v>
      </c>
      <c r="O164" s="324"/>
      <c r="P164" s="325"/>
      <c r="Q164" s="326"/>
      <c r="R164" s="327"/>
      <c r="S164" s="41" t="s">
        <v>21</v>
      </c>
      <c r="T164" s="43"/>
      <c r="U164" s="44" t="s">
        <v>79</v>
      </c>
      <c r="V164" s="328">
        <f>ROUNDDOWN(I164*P164,0)</f>
        <v>0</v>
      </c>
      <c r="W164" s="328"/>
      <c r="X164" s="328"/>
      <c r="Y164" s="329"/>
    </row>
    <row r="165" spans="1:25" s="3" customFormat="1" ht="26.25" customHeight="1" x14ac:dyDescent="0.15">
      <c r="A165" s="291" t="s">
        <v>22</v>
      </c>
      <c r="B165" s="292"/>
      <c r="C165" s="292"/>
      <c r="D165" s="292"/>
      <c r="E165" s="292"/>
      <c r="F165" s="293" t="s">
        <v>80</v>
      </c>
      <c r="G165" s="294"/>
      <c r="H165" s="294"/>
      <c r="I165" s="294"/>
      <c r="J165" s="294"/>
      <c r="K165" s="294"/>
      <c r="L165" s="294"/>
      <c r="M165" s="294"/>
      <c r="N165" s="294"/>
      <c r="O165" s="294"/>
      <c r="P165" s="295"/>
      <c r="Q165" s="295"/>
      <c r="R165" s="295"/>
      <c r="S165" s="294"/>
      <c r="T165" s="296"/>
      <c r="U165" s="45" t="s">
        <v>40</v>
      </c>
      <c r="V165" s="297">
        <f>SUM(V162:Y164)</f>
        <v>0</v>
      </c>
      <c r="W165" s="297"/>
      <c r="X165" s="297"/>
      <c r="Y165" s="298"/>
    </row>
    <row r="166" spans="1:25" s="3" customFormat="1" ht="26.25" customHeight="1" x14ac:dyDescent="0.15">
      <c r="F166" s="4"/>
      <c r="G166" s="4"/>
      <c r="H166" s="4"/>
      <c r="I166" s="4"/>
      <c r="J166" s="4"/>
      <c r="L166" s="4"/>
      <c r="Q166" s="42"/>
      <c r="R166" s="42"/>
      <c r="S166" s="42"/>
      <c r="T166" s="42"/>
      <c r="U166" s="4"/>
      <c r="V166" s="299" t="s">
        <v>98</v>
      </c>
      <c r="W166" s="299"/>
      <c r="X166" s="300" t="e">
        <f>V165/I157</f>
        <v>#DIV/0!</v>
      </c>
      <c r="Y166" s="300"/>
    </row>
    <row r="167" spans="1:25" s="3" customFormat="1" ht="18.75" customHeight="1" x14ac:dyDescent="0.15">
      <c r="F167" s="4"/>
      <c r="G167" s="4"/>
      <c r="H167" s="4"/>
      <c r="I167" s="4"/>
      <c r="J167" s="4"/>
      <c r="L167" s="4"/>
      <c r="Q167" s="42"/>
      <c r="R167" s="42"/>
      <c r="S167" s="42"/>
      <c r="T167" s="42"/>
      <c r="U167" s="4"/>
      <c r="V167" s="46"/>
      <c r="W167" s="301"/>
      <c r="X167" s="301"/>
      <c r="Y167" s="47"/>
    </row>
    <row r="168" spans="1:25" s="3" customFormat="1" ht="18.75" customHeight="1" x14ac:dyDescent="0.15">
      <c r="A168" s="5" t="s">
        <v>81</v>
      </c>
      <c r="F168" s="48"/>
      <c r="G168" s="48"/>
      <c r="H168" s="48"/>
      <c r="I168" s="48"/>
      <c r="J168" s="48"/>
      <c r="K168" s="48"/>
      <c r="L168" s="48"/>
      <c r="M168" s="48"/>
      <c r="N168" s="48"/>
      <c r="O168" s="302"/>
      <c r="P168" s="302"/>
      <c r="Q168" s="302"/>
      <c r="R168" s="48"/>
      <c r="S168" s="48"/>
      <c r="T168" s="48"/>
      <c r="U168" s="4"/>
      <c r="W168" s="302" t="s">
        <v>26</v>
      </c>
      <c r="X168" s="302"/>
      <c r="Y168" s="302"/>
    </row>
    <row r="169" spans="1:25" s="3" customFormat="1" ht="25.5" customHeight="1" x14ac:dyDescent="0.15">
      <c r="A169" s="303" t="s">
        <v>82</v>
      </c>
      <c r="B169" s="303"/>
      <c r="C169" s="303"/>
      <c r="D169" s="303"/>
      <c r="E169" s="303"/>
      <c r="F169" s="303"/>
      <c r="G169" s="303"/>
      <c r="H169" s="303"/>
      <c r="I169" s="303"/>
      <c r="J169" s="303"/>
      <c r="K169" s="303" t="s">
        <v>83</v>
      </c>
      <c r="L169" s="303"/>
      <c r="M169" s="303"/>
      <c r="N169" s="303"/>
      <c r="O169" s="303"/>
      <c r="P169" s="303"/>
      <c r="Q169" s="303"/>
      <c r="R169" s="303"/>
      <c r="S169" s="303"/>
      <c r="T169" s="303"/>
      <c r="U169" s="131" t="s">
        <v>25</v>
      </c>
      <c r="V169" s="304">
        <f>V150-V165</f>
        <v>0</v>
      </c>
      <c r="W169" s="304"/>
      <c r="X169" s="304"/>
      <c r="Y169" s="304"/>
    </row>
    <row r="170" spans="1:25" s="3" customFormat="1" ht="18.75" customHeight="1" x14ac:dyDescent="0.15">
      <c r="U170" s="4"/>
    </row>
    <row r="171" spans="1:25" s="3" customFormat="1" ht="26.25" customHeight="1" x14ac:dyDescent="0.15">
      <c r="A171" s="289" t="s">
        <v>105</v>
      </c>
      <c r="B171" s="289"/>
      <c r="C171" s="289"/>
      <c r="D171" s="289"/>
      <c r="E171" s="289"/>
      <c r="F171" s="289"/>
      <c r="G171" s="289"/>
      <c r="H171" s="289"/>
      <c r="I171" s="289"/>
      <c r="J171" s="289"/>
      <c r="K171" s="290">
        <f>ROUNDDOWN(V169/2,0)</f>
        <v>0</v>
      </c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89" t="s">
        <v>104</v>
      </c>
      <c r="Y171" s="289"/>
    </row>
    <row r="172" spans="1:25" s="3" customFormat="1" ht="26.25" customHeight="1" x14ac:dyDescent="0.1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4"/>
      <c r="Y172" s="54"/>
    </row>
  </sheetData>
  <sheetProtection password="C7F5" sheet="1" selectLockedCells="1"/>
  <mergeCells count="540">
    <mergeCell ref="T5:W5"/>
    <mergeCell ref="X5:Y5"/>
    <mergeCell ref="H6:K6"/>
    <mergeCell ref="L6:M6"/>
    <mergeCell ref="N6:Q6"/>
    <mergeCell ref="R6:S6"/>
    <mergeCell ref="T6:W6"/>
    <mergeCell ref="X6:Y6"/>
    <mergeCell ref="A1:Y1"/>
    <mergeCell ref="A4:G4"/>
    <mergeCell ref="H4:M4"/>
    <mergeCell ref="N4:S4"/>
    <mergeCell ref="T4:Y4"/>
    <mergeCell ref="A5:E6"/>
    <mergeCell ref="F5:G6"/>
    <mergeCell ref="H5:M5"/>
    <mergeCell ref="N5:Q5"/>
    <mergeCell ref="R5:S5"/>
    <mergeCell ref="A7:C7"/>
    <mergeCell ref="D7:E7"/>
    <mergeCell ref="F7:G7"/>
    <mergeCell ref="W9:Y9"/>
    <mergeCell ref="A10:C11"/>
    <mergeCell ref="D10:E10"/>
    <mergeCell ref="F10:H10"/>
    <mergeCell ref="I10:K10"/>
    <mergeCell ref="M10:O10"/>
    <mergeCell ref="P10:R10"/>
    <mergeCell ref="A12:E12"/>
    <mergeCell ref="V12:Y12"/>
    <mergeCell ref="A13:E13"/>
    <mergeCell ref="F13:T13"/>
    <mergeCell ref="V13:Y13"/>
    <mergeCell ref="W15:Y15"/>
    <mergeCell ref="V10:Y10"/>
    <mergeCell ref="D11:E11"/>
    <mergeCell ref="F11:H11"/>
    <mergeCell ref="I11:K11"/>
    <mergeCell ref="M11:O11"/>
    <mergeCell ref="P11:R11"/>
    <mergeCell ref="V11:Y11"/>
    <mergeCell ref="V19:Y19"/>
    <mergeCell ref="B20:E20"/>
    <mergeCell ref="F20:H20"/>
    <mergeCell ref="I20:K20"/>
    <mergeCell ref="N20:O20"/>
    <mergeCell ref="P20:R20"/>
    <mergeCell ref="S20:T20"/>
    <mergeCell ref="V20:Y20"/>
    <mergeCell ref="A17:Y17"/>
    <mergeCell ref="O18:S18"/>
    <mergeCell ref="W18:Y18"/>
    <mergeCell ref="A19:A22"/>
    <mergeCell ref="B19:E19"/>
    <mergeCell ref="F19:H19"/>
    <mergeCell ref="I19:K19"/>
    <mergeCell ref="N19:O19"/>
    <mergeCell ref="P19:R19"/>
    <mergeCell ref="S19:T19"/>
    <mergeCell ref="V21:Y21"/>
    <mergeCell ref="B22:E22"/>
    <mergeCell ref="F22:H22"/>
    <mergeCell ref="I22:K22"/>
    <mergeCell ref="N22:O22"/>
    <mergeCell ref="P22:R22"/>
    <mergeCell ref="S22:T22"/>
    <mergeCell ref="V22:Y22"/>
    <mergeCell ref="B21:E21"/>
    <mergeCell ref="F21:H21"/>
    <mergeCell ref="I21:K21"/>
    <mergeCell ref="N21:O21"/>
    <mergeCell ref="P21:R21"/>
    <mergeCell ref="S21:T21"/>
    <mergeCell ref="V23:Y23"/>
    <mergeCell ref="A24:E24"/>
    <mergeCell ref="F24:T24"/>
    <mergeCell ref="V24:Y24"/>
    <mergeCell ref="A25:E25"/>
    <mergeCell ref="F25:M25"/>
    <mergeCell ref="P25:R25"/>
    <mergeCell ref="V25:Y25"/>
    <mergeCell ref="A23:E23"/>
    <mergeCell ref="F23:H23"/>
    <mergeCell ref="I23:K23"/>
    <mergeCell ref="N23:O23"/>
    <mergeCell ref="P23:R23"/>
    <mergeCell ref="S23:T23"/>
    <mergeCell ref="A27:E27"/>
    <mergeCell ref="F27:T27"/>
    <mergeCell ref="V27:Y27"/>
    <mergeCell ref="V28:W28"/>
    <mergeCell ref="X28:Y28"/>
    <mergeCell ref="W29:X29"/>
    <mergeCell ref="A26:E26"/>
    <mergeCell ref="F26:H26"/>
    <mergeCell ref="I26:K26"/>
    <mergeCell ref="N26:O26"/>
    <mergeCell ref="P26:R26"/>
    <mergeCell ref="V26:Y26"/>
    <mergeCell ref="A33:J33"/>
    <mergeCell ref="K33:W33"/>
    <mergeCell ref="X33:Y33"/>
    <mergeCell ref="A35:Y35"/>
    <mergeCell ref="A38:G38"/>
    <mergeCell ref="H38:M38"/>
    <mergeCell ref="N38:S38"/>
    <mergeCell ref="T38:Y38"/>
    <mergeCell ref="O30:Q30"/>
    <mergeCell ref="W30:Y30"/>
    <mergeCell ref="A31:J31"/>
    <mergeCell ref="K31:L31"/>
    <mergeCell ref="M31:T31"/>
    <mergeCell ref="V31:Y31"/>
    <mergeCell ref="X39:Y39"/>
    <mergeCell ref="H40:K40"/>
    <mergeCell ref="L40:M40"/>
    <mergeCell ref="N40:Q40"/>
    <mergeCell ref="R40:S40"/>
    <mergeCell ref="T40:W40"/>
    <mergeCell ref="X40:Y40"/>
    <mergeCell ref="A39:E40"/>
    <mergeCell ref="F39:G40"/>
    <mergeCell ref="H39:M39"/>
    <mergeCell ref="N39:Q39"/>
    <mergeCell ref="R39:S39"/>
    <mergeCell ref="T39:W39"/>
    <mergeCell ref="A41:C41"/>
    <mergeCell ref="D41:E41"/>
    <mergeCell ref="F41:G41"/>
    <mergeCell ref="W43:Y43"/>
    <mergeCell ref="A44:C45"/>
    <mergeCell ref="D44:E44"/>
    <mergeCell ref="F44:H44"/>
    <mergeCell ref="I44:K44"/>
    <mergeCell ref="M44:O44"/>
    <mergeCell ref="P44:R44"/>
    <mergeCell ref="A46:E46"/>
    <mergeCell ref="V46:Y46"/>
    <mergeCell ref="A47:E47"/>
    <mergeCell ref="F47:T47"/>
    <mergeCell ref="V47:Y47"/>
    <mergeCell ref="W49:Y49"/>
    <mergeCell ref="V44:Y44"/>
    <mergeCell ref="D45:E45"/>
    <mergeCell ref="F45:H45"/>
    <mergeCell ref="I45:K45"/>
    <mergeCell ref="M45:O45"/>
    <mergeCell ref="P45:R45"/>
    <mergeCell ref="V45:Y45"/>
    <mergeCell ref="V53:Y53"/>
    <mergeCell ref="B54:E54"/>
    <mergeCell ref="F54:H54"/>
    <mergeCell ref="I54:K54"/>
    <mergeCell ref="N54:O54"/>
    <mergeCell ref="P54:R54"/>
    <mergeCell ref="S54:T54"/>
    <mergeCell ref="V54:Y54"/>
    <mergeCell ref="A51:Y51"/>
    <mergeCell ref="O52:S52"/>
    <mergeCell ref="W52:Y52"/>
    <mergeCell ref="A53:A56"/>
    <mergeCell ref="B53:E53"/>
    <mergeCell ref="F53:H53"/>
    <mergeCell ref="I53:K53"/>
    <mergeCell ref="N53:O53"/>
    <mergeCell ref="P53:R53"/>
    <mergeCell ref="S53:T53"/>
    <mergeCell ref="V55:Y55"/>
    <mergeCell ref="B56:E56"/>
    <mergeCell ref="F56:H56"/>
    <mergeCell ref="I56:K56"/>
    <mergeCell ref="N56:O56"/>
    <mergeCell ref="P56:R56"/>
    <mergeCell ref="S56:T56"/>
    <mergeCell ref="V56:Y56"/>
    <mergeCell ref="B55:E55"/>
    <mergeCell ref="F55:H55"/>
    <mergeCell ref="I55:K55"/>
    <mergeCell ref="N55:O55"/>
    <mergeCell ref="P55:R55"/>
    <mergeCell ref="S55:T55"/>
    <mergeCell ref="V57:Y57"/>
    <mergeCell ref="A58:E58"/>
    <mergeCell ref="F58:T58"/>
    <mergeCell ref="V58:Y58"/>
    <mergeCell ref="A59:E59"/>
    <mergeCell ref="F59:M59"/>
    <mergeCell ref="P59:R59"/>
    <mergeCell ref="V59:Y59"/>
    <mergeCell ref="A57:E57"/>
    <mergeCell ref="F57:H57"/>
    <mergeCell ref="I57:K57"/>
    <mergeCell ref="N57:O57"/>
    <mergeCell ref="P57:R57"/>
    <mergeCell ref="S57:T57"/>
    <mergeCell ref="A61:E61"/>
    <mergeCell ref="F61:T61"/>
    <mergeCell ref="V61:Y61"/>
    <mergeCell ref="V62:W62"/>
    <mergeCell ref="X62:Y62"/>
    <mergeCell ref="W63:X63"/>
    <mergeCell ref="A60:E60"/>
    <mergeCell ref="F60:H60"/>
    <mergeCell ref="I60:K60"/>
    <mergeCell ref="N60:O60"/>
    <mergeCell ref="P60:R60"/>
    <mergeCell ref="V60:Y60"/>
    <mergeCell ref="A67:J67"/>
    <mergeCell ref="K67:W67"/>
    <mergeCell ref="X67:Y67"/>
    <mergeCell ref="A69:Y69"/>
    <mergeCell ref="A72:G72"/>
    <mergeCell ref="H72:M72"/>
    <mergeCell ref="N72:S72"/>
    <mergeCell ref="T72:Y72"/>
    <mergeCell ref="O64:Q64"/>
    <mergeCell ref="W64:Y64"/>
    <mergeCell ref="A65:J65"/>
    <mergeCell ref="K65:L65"/>
    <mergeCell ref="M65:T65"/>
    <mergeCell ref="V65:Y65"/>
    <mergeCell ref="A78:E78"/>
    <mergeCell ref="V78:Y78"/>
    <mergeCell ref="A79:E79"/>
    <mergeCell ref="F79:T79"/>
    <mergeCell ref="V79:Y79"/>
    <mergeCell ref="W81:Y81"/>
    <mergeCell ref="X73:Y74"/>
    <mergeCell ref="H74:K74"/>
    <mergeCell ref="L74:M74"/>
    <mergeCell ref="W76:Y76"/>
    <mergeCell ref="A77:E77"/>
    <mergeCell ref="V77:Y77"/>
    <mergeCell ref="A73:E74"/>
    <mergeCell ref="F73:G74"/>
    <mergeCell ref="H73:M73"/>
    <mergeCell ref="N73:Q74"/>
    <mergeCell ref="R73:S74"/>
    <mergeCell ref="T73:W74"/>
    <mergeCell ref="V85:Y85"/>
    <mergeCell ref="B86:E86"/>
    <mergeCell ref="F86:H86"/>
    <mergeCell ref="I86:K86"/>
    <mergeCell ref="N86:O86"/>
    <mergeCell ref="P86:R86"/>
    <mergeCell ref="S86:T86"/>
    <mergeCell ref="V86:Y86"/>
    <mergeCell ref="A83:Y83"/>
    <mergeCell ref="O84:S84"/>
    <mergeCell ref="W84:Y84"/>
    <mergeCell ref="A85:A89"/>
    <mergeCell ref="B85:E85"/>
    <mergeCell ref="F85:H85"/>
    <mergeCell ref="I85:K85"/>
    <mergeCell ref="N85:O85"/>
    <mergeCell ref="P85:R85"/>
    <mergeCell ref="S85:T85"/>
    <mergeCell ref="V87:Y87"/>
    <mergeCell ref="B88:E88"/>
    <mergeCell ref="F88:H88"/>
    <mergeCell ref="I88:K88"/>
    <mergeCell ref="N88:O88"/>
    <mergeCell ref="P88:R88"/>
    <mergeCell ref="S88:T88"/>
    <mergeCell ref="V88:Y88"/>
    <mergeCell ref="B87:E87"/>
    <mergeCell ref="F87:H87"/>
    <mergeCell ref="I87:K87"/>
    <mergeCell ref="N87:O87"/>
    <mergeCell ref="P87:R87"/>
    <mergeCell ref="S87:T87"/>
    <mergeCell ref="A92:E92"/>
    <mergeCell ref="F92:T92"/>
    <mergeCell ref="V92:Y92"/>
    <mergeCell ref="V93:W93"/>
    <mergeCell ref="X93:Y93"/>
    <mergeCell ref="W94:X94"/>
    <mergeCell ref="V89:Y89"/>
    <mergeCell ref="A90:E90"/>
    <mergeCell ref="F90:T90"/>
    <mergeCell ref="V90:Y90"/>
    <mergeCell ref="A91:E91"/>
    <mergeCell ref="F91:M91"/>
    <mergeCell ref="P91:R91"/>
    <mergeCell ref="V91:Y91"/>
    <mergeCell ref="B89:E89"/>
    <mergeCell ref="F89:H89"/>
    <mergeCell ref="I89:K89"/>
    <mergeCell ref="N89:O89"/>
    <mergeCell ref="P89:R89"/>
    <mergeCell ref="S89:T89"/>
    <mergeCell ref="B98:Y99"/>
    <mergeCell ref="B100:U100"/>
    <mergeCell ref="V100:Y100"/>
    <mergeCell ref="B101:U101"/>
    <mergeCell ref="V101:Y101"/>
    <mergeCell ref="A103:Y103"/>
    <mergeCell ref="O95:Q95"/>
    <mergeCell ref="W95:Y95"/>
    <mergeCell ref="A96:J96"/>
    <mergeCell ref="K96:L96"/>
    <mergeCell ref="M96:T96"/>
    <mergeCell ref="V96:Y96"/>
    <mergeCell ref="X107:Y107"/>
    <mergeCell ref="H108:K108"/>
    <mergeCell ref="L108:M108"/>
    <mergeCell ref="N108:Q108"/>
    <mergeCell ref="R108:S108"/>
    <mergeCell ref="T108:W108"/>
    <mergeCell ref="X108:Y108"/>
    <mergeCell ref="A106:G106"/>
    <mergeCell ref="H106:M106"/>
    <mergeCell ref="N106:S106"/>
    <mergeCell ref="T106:Y106"/>
    <mergeCell ref="A107:E108"/>
    <mergeCell ref="F107:G108"/>
    <mergeCell ref="H107:M107"/>
    <mergeCell ref="N107:Q107"/>
    <mergeCell ref="R107:S107"/>
    <mergeCell ref="T107:W107"/>
    <mergeCell ref="A109:C109"/>
    <mergeCell ref="D109:E109"/>
    <mergeCell ref="F109:G109"/>
    <mergeCell ref="W111:Y111"/>
    <mergeCell ref="A112:C113"/>
    <mergeCell ref="D112:E112"/>
    <mergeCell ref="F112:H112"/>
    <mergeCell ref="I112:K112"/>
    <mergeCell ref="M112:O112"/>
    <mergeCell ref="P112:R112"/>
    <mergeCell ref="A114:E114"/>
    <mergeCell ref="F114:H114"/>
    <mergeCell ref="I114:P114"/>
    <mergeCell ref="Q114:T114"/>
    <mergeCell ref="V114:Y114"/>
    <mergeCell ref="A115:E115"/>
    <mergeCell ref="F115:T115"/>
    <mergeCell ref="V115:Y115"/>
    <mergeCell ref="V112:Y112"/>
    <mergeCell ref="D113:E113"/>
    <mergeCell ref="F113:H113"/>
    <mergeCell ref="I113:K113"/>
    <mergeCell ref="M113:O113"/>
    <mergeCell ref="P113:R113"/>
    <mergeCell ref="V113:Y113"/>
    <mergeCell ref="A116:Y116"/>
    <mergeCell ref="W117:Y117"/>
    <mergeCell ref="A119:Y119"/>
    <mergeCell ref="O120:S120"/>
    <mergeCell ref="W120:Y120"/>
    <mergeCell ref="A121:A124"/>
    <mergeCell ref="B121:E121"/>
    <mergeCell ref="F121:H121"/>
    <mergeCell ref="I121:K121"/>
    <mergeCell ref="N121:O121"/>
    <mergeCell ref="P121:R121"/>
    <mergeCell ref="S121:T121"/>
    <mergeCell ref="V121:Y121"/>
    <mergeCell ref="B122:E122"/>
    <mergeCell ref="F122:H122"/>
    <mergeCell ref="I122:K122"/>
    <mergeCell ref="N122:O122"/>
    <mergeCell ref="P122:R122"/>
    <mergeCell ref="S122:T122"/>
    <mergeCell ref="V122:Y122"/>
    <mergeCell ref="V123:Y123"/>
    <mergeCell ref="B124:E124"/>
    <mergeCell ref="F124:H124"/>
    <mergeCell ref="I124:K124"/>
    <mergeCell ref="N124:O124"/>
    <mergeCell ref="P124:R124"/>
    <mergeCell ref="S124:T124"/>
    <mergeCell ref="V124:Y124"/>
    <mergeCell ref="B123:E123"/>
    <mergeCell ref="F123:H123"/>
    <mergeCell ref="I123:K123"/>
    <mergeCell ref="N123:O123"/>
    <mergeCell ref="P123:R123"/>
    <mergeCell ref="S123:T123"/>
    <mergeCell ref="A127:E127"/>
    <mergeCell ref="F127:T127"/>
    <mergeCell ref="V127:Y127"/>
    <mergeCell ref="A128:E128"/>
    <mergeCell ref="F128:M128"/>
    <mergeCell ref="P128:R128"/>
    <mergeCell ref="V128:Y128"/>
    <mergeCell ref="V125:Y125"/>
    <mergeCell ref="A126:E126"/>
    <mergeCell ref="F126:H126"/>
    <mergeCell ref="I126:K126"/>
    <mergeCell ref="N126:O126"/>
    <mergeCell ref="P126:R126"/>
    <mergeCell ref="S126:T126"/>
    <mergeCell ref="V126:Y126"/>
    <mergeCell ref="A125:E125"/>
    <mergeCell ref="F125:H125"/>
    <mergeCell ref="I125:K125"/>
    <mergeCell ref="N125:O125"/>
    <mergeCell ref="P125:R125"/>
    <mergeCell ref="S125:T125"/>
    <mergeCell ref="A130:E130"/>
    <mergeCell ref="F130:T130"/>
    <mergeCell ref="V130:Y130"/>
    <mergeCell ref="V131:W131"/>
    <mergeCell ref="X131:Y131"/>
    <mergeCell ref="W132:X132"/>
    <mergeCell ref="A129:E129"/>
    <mergeCell ref="F129:H129"/>
    <mergeCell ref="I129:K129"/>
    <mergeCell ref="N129:O129"/>
    <mergeCell ref="P129:R129"/>
    <mergeCell ref="V129:Y129"/>
    <mergeCell ref="A136:J136"/>
    <mergeCell ref="K136:W136"/>
    <mergeCell ref="X136:Y136"/>
    <mergeCell ref="A138:Y138"/>
    <mergeCell ref="A141:G141"/>
    <mergeCell ref="H141:M141"/>
    <mergeCell ref="N141:S141"/>
    <mergeCell ref="T141:Y141"/>
    <mergeCell ref="O133:Q133"/>
    <mergeCell ref="W133:Y133"/>
    <mergeCell ref="A134:J134"/>
    <mergeCell ref="K134:L134"/>
    <mergeCell ref="M134:T134"/>
    <mergeCell ref="V134:Y134"/>
    <mergeCell ref="X142:Y142"/>
    <mergeCell ref="H143:K143"/>
    <mergeCell ref="L143:M143"/>
    <mergeCell ref="N143:Q143"/>
    <mergeCell ref="R143:S143"/>
    <mergeCell ref="T143:W143"/>
    <mergeCell ref="X143:Y143"/>
    <mergeCell ref="A142:E143"/>
    <mergeCell ref="F142:G143"/>
    <mergeCell ref="H142:M142"/>
    <mergeCell ref="N142:Q142"/>
    <mergeCell ref="R142:S142"/>
    <mergeCell ref="T142:W142"/>
    <mergeCell ref="A144:C144"/>
    <mergeCell ref="D144:E144"/>
    <mergeCell ref="F144:G144"/>
    <mergeCell ref="W146:Y146"/>
    <mergeCell ref="A147:C148"/>
    <mergeCell ref="D147:E147"/>
    <mergeCell ref="F147:H147"/>
    <mergeCell ref="I147:K147"/>
    <mergeCell ref="M147:O147"/>
    <mergeCell ref="P147:R147"/>
    <mergeCell ref="A149:E149"/>
    <mergeCell ref="F149:H149"/>
    <mergeCell ref="I149:P149"/>
    <mergeCell ref="Q149:T149"/>
    <mergeCell ref="V149:Y149"/>
    <mergeCell ref="A150:E150"/>
    <mergeCell ref="F150:T150"/>
    <mergeCell ref="V150:Y150"/>
    <mergeCell ref="V147:Y147"/>
    <mergeCell ref="D148:E148"/>
    <mergeCell ref="F148:H148"/>
    <mergeCell ref="I148:K148"/>
    <mergeCell ref="M148:O148"/>
    <mergeCell ref="P148:R148"/>
    <mergeCell ref="V148:Y148"/>
    <mergeCell ref="A151:Y151"/>
    <mergeCell ref="W152:Y152"/>
    <mergeCell ref="A154:Y154"/>
    <mergeCell ref="O155:S155"/>
    <mergeCell ref="W155:Y155"/>
    <mergeCell ref="A156:A159"/>
    <mergeCell ref="B156:E156"/>
    <mergeCell ref="F156:H156"/>
    <mergeCell ref="I156:K156"/>
    <mergeCell ref="N156:O156"/>
    <mergeCell ref="P156:R156"/>
    <mergeCell ref="S156:T156"/>
    <mergeCell ref="V156:Y156"/>
    <mergeCell ref="B157:E157"/>
    <mergeCell ref="F157:H157"/>
    <mergeCell ref="I157:K157"/>
    <mergeCell ref="N157:O157"/>
    <mergeCell ref="P157:R157"/>
    <mergeCell ref="S157:T157"/>
    <mergeCell ref="V157:Y157"/>
    <mergeCell ref="V158:Y158"/>
    <mergeCell ref="B159:E159"/>
    <mergeCell ref="F159:H159"/>
    <mergeCell ref="I159:K159"/>
    <mergeCell ref="N159:O159"/>
    <mergeCell ref="P159:R159"/>
    <mergeCell ref="S159:T159"/>
    <mergeCell ref="V159:Y159"/>
    <mergeCell ref="B158:E158"/>
    <mergeCell ref="F158:H158"/>
    <mergeCell ref="I158:K158"/>
    <mergeCell ref="N158:O158"/>
    <mergeCell ref="P158:R158"/>
    <mergeCell ref="S158:T158"/>
    <mergeCell ref="A162:E162"/>
    <mergeCell ref="F162:T162"/>
    <mergeCell ref="V162:Y162"/>
    <mergeCell ref="A163:E163"/>
    <mergeCell ref="F163:M163"/>
    <mergeCell ref="P163:R163"/>
    <mergeCell ref="V163:Y163"/>
    <mergeCell ref="V160:Y160"/>
    <mergeCell ref="A161:E161"/>
    <mergeCell ref="F161:H161"/>
    <mergeCell ref="I161:K161"/>
    <mergeCell ref="N161:O161"/>
    <mergeCell ref="P161:R161"/>
    <mergeCell ref="S161:T161"/>
    <mergeCell ref="V161:Y161"/>
    <mergeCell ref="A160:E160"/>
    <mergeCell ref="F160:H160"/>
    <mergeCell ref="I160:K160"/>
    <mergeCell ref="N160:O160"/>
    <mergeCell ref="P160:R160"/>
    <mergeCell ref="S160:T160"/>
    <mergeCell ref="A165:E165"/>
    <mergeCell ref="F165:T165"/>
    <mergeCell ref="V165:Y165"/>
    <mergeCell ref="V166:W166"/>
    <mergeCell ref="X166:Y166"/>
    <mergeCell ref="W167:X167"/>
    <mergeCell ref="A164:E164"/>
    <mergeCell ref="F164:H164"/>
    <mergeCell ref="I164:K164"/>
    <mergeCell ref="N164:O164"/>
    <mergeCell ref="P164:R164"/>
    <mergeCell ref="V164:Y164"/>
    <mergeCell ref="A171:J171"/>
    <mergeCell ref="K171:W171"/>
    <mergeCell ref="X171:Y171"/>
    <mergeCell ref="O168:Q168"/>
    <mergeCell ref="W168:Y168"/>
    <mergeCell ref="A169:J169"/>
    <mergeCell ref="K169:L169"/>
    <mergeCell ref="M169:T169"/>
    <mergeCell ref="V169:Y169"/>
  </mergeCells>
  <phoneticPr fontId="36"/>
  <dataValidations count="3">
    <dataValidation type="list" allowBlank="1" showInputMessage="1" showErrorMessage="1" sqref="H73:M73" xr:uid="{BA1C5796-9EB9-4DF0-83F2-CE45754A4FF5}">
      <formula1>$AA$72:$AA$83</formula1>
    </dataValidation>
    <dataValidation type="list" allowBlank="1" showInputMessage="1" showErrorMessage="1" sqref="I78:K78" xr:uid="{72EC96C9-88AB-45C4-8059-0B870F87F3C0}">
      <formula1>"有り,無し"</formula1>
    </dataValidation>
    <dataValidation type="list" allowBlank="1" showInputMessage="1" showErrorMessage="1" sqref="V100:Y101" xr:uid="{088E01F3-F0C0-4326-91A3-F28798F6FB89}">
      <formula1>"○"</formula1>
    </dataValidation>
  </dataValidations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DF9A-F887-4D10-8C98-7DC73A8E749C}">
  <dimension ref="A1:CM172"/>
  <sheetViews>
    <sheetView view="pageBreakPreview" zoomScaleNormal="100" zoomScaleSheetLayoutView="100" workbookViewId="0">
      <selection activeCell="T5" sqref="T5:W5"/>
    </sheetView>
  </sheetViews>
  <sheetFormatPr defaultColWidth="3.75" defaultRowHeight="21" customHeight="1" x14ac:dyDescent="0.15"/>
  <cols>
    <col min="1" max="3" width="3.75" style="3" customWidth="1"/>
    <col min="4" max="4" width="4.875" style="3" customWidth="1"/>
    <col min="5" max="25" width="3.75" style="3" customWidth="1"/>
    <col min="26" max="26" width="3.125" style="3" customWidth="1"/>
    <col min="27" max="27" width="24.75" style="3" hidden="1" customWidth="1"/>
    <col min="28" max="28" width="10.5" style="3" hidden="1" customWidth="1"/>
    <col min="29" max="29" width="1.875" style="3" hidden="1" customWidth="1"/>
    <col min="30" max="32" width="9.75" style="3" hidden="1" customWidth="1"/>
    <col min="33" max="39" width="9.75" style="3" customWidth="1"/>
    <col min="40" max="91" width="3.75" style="3" customWidth="1"/>
    <col min="92" max="16384" width="3.75" style="64"/>
  </cols>
  <sheetData>
    <row r="1" spans="1:33" ht="21" customHeight="1" x14ac:dyDescent="0.15">
      <c r="A1" s="434" t="s">
        <v>212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AG1" s="111" t="s">
        <v>196</v>
      </c>
    </row>
    <row r="2" spans="1:33" ht="18.75" customHeight="1" x14ac:dyDescent="0.15">
      <c r="A2" s="50"/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T2" s="65"/>
      <c r="X2" s="48"/>
      <c r="Y2" s="65"/>
    </row>
    <row r="3" spans="1:33" ht="18.75" customHeight="1" x14ac:dyDescent="0.15">
      <c r="A3" s="5" t="s">
        <v>145</v>
      </c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  <c r="T3" s="65"/>
      <c r="X3" s="48"/>
      <c r="Y3" s="65"/>
    </row>
    <row r="4" spans="1:33" s="3" customFormat="1" ht="18.75" customHeight="1" thickBot="1" x14ac:dyDescent="0.2">
      <c r="A4" s="303" t="s">
        <v>41</v>
      </c>
      <c r="B4" s="303"/>
      <c r="C4" s="303"/>
      <c r="D4" s="303"/>
      <c r="E4" s="303"/>
      <c r="F4" s="303"/>
      <c r="G4" s="303"/>
      <c r="H4" s="303" t="s">
        <v>42</v>
      </c>
      <c r="I4" s="303"/>
      <c r="J4" s="303"/>
      <c r="K4" s="303"/>
      <c r="L4" s="303"/>
      <c r="M4" s="303"/>
      <c r="N4" s="303" t="s">
        <v>43</v>
      </c>
      <c r="O4" s="303"/>
      <c r="P4" s="303"/>
      <c r="Q4" s="303"/>
      <c r="R4" s="303"/>
      <c r="S4" s="303"/>
      <c r="T4" s="435" t="s">
        <v>44</v>
      </c>
      <c r="U4" s="435"/>
      <c r="V4" s="435"/>
      <c r="W4" s="435"/>
      <c r="X4" s="303"/>
      <c r="Y4" s="303"/>
    </row>
    <row r="5" spans="1:33" s="3" customFormat="1" ht="26.25" customHeight="1" thickBot="1" x14ac:dyDescent="0.2">
      <c r="A5" s="410">
        <f>施業提案書!X16</f>
        <v>0</v>
      </c>
      <c r="B5" s="410"/>
      <c r="C5" s="410"/>
      <c r="D5" s="410"/>
      <c r="E5" s="411"/>
      <c r="F5" s="412" t="s">
        <v>45</v>
      </c>
      <c r="G5" s="413"/>
      <c r="H5" s="414" t="s">
        <v>95</v>
      </c>
      <c r="I5" s="414"/>
      <c r="J5" s="414"/>
      <c r="K5" s="414"/>
      <c r="L5" s="414"/>
      <c r="M5" s="414"/>
      <c r="N5" s="415">
        <f>I10+I11</f>
        <v>0</v>
      </c>
      <c r="O5" s="416"/>
      <c r="P5" s="416"/>
      <c r="Q5" s="416"/>
      <c r="R5" s="417" t="s">
        <v>46</v>
      </c>
      <c r="S5" s="417"/>
      <c r="T5" s="418"/>
      <c r="U5" s="419"/>
      <c r="V5" s="419"/>
      <c r="W5" s="420"/>
      <c r="X5" s="417" t="s">
        <v>47</v>
      </c>
      <c r="Y5" s="421"/>
    </row>
    <row r="6" spans="1:33" s="3" customFormat="1" ht="26.25" customHeight="1" x14ac:dyDescent="0.15">
      <c r="A6" s="410"/>
      <c r="B6" s="410"/>
      <c r="C6" s="410"/>
      <c r="D6" s="410"/>
      <c r="E6" s="411"/>
      <c r="F6" s="412"/>
      <c r="G6" s="413"/>
      <c r="H6" s="422">
        <v>25</v>
      </c>
      <c r="I6" s="422"/>
      <c r="J6" s="422"/>
      <c r="K6" s="423"/>
      <c r="L6" s="424" t="s">
        <v>48</v>
      </c>
      <c r="M6" s="425"/>
      <c r="N6" s="426" t="e">
        <f>N5/A5</f>
        <v>#DIV/0!</v>
      </c>
      <c r="O6" s="427"/>
      <c r="P6" s="427"/>
      <c r="Q6" s="427"/>
      <c r="R6" s="428" t="s">
        <v>102</v>
      </c>
      <c r="S6" s="429"/>
      <c r="T6" s="430" t="e">
        <f>T5/A5</f>
        <v>#DIV/0!</v>
      </c>
      <c r="U6" s="431"/>
      <c r="V6" s="431"/>
      <c r="W6" s="431"/>
      <c r="X6" s="432" t="s">
        <v>103</v>
      </c>
      <c r="Y6" s="433"/>
    </row>
    <row r="7" spans="1:33" s="3" customFormat="1" ht="26.25" customHeight="1" x14ac:dyDescent="0.15">
      <c r="A7" s="386" t="s">
        <v>109</v>
      </c>
      <c r="B7" s="387"/>
      <c r="C7" s="388"/>
      <c r="D7" s="389">
        <f>施業提案書!AF27</f>
        <v>365.81</v>
      </c>
      <c r="E7" s="344"/>
      <c r="F7" s="390" t="s">
        <v>108</v>
      </c>
      <c r="G7" s="391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33" s="3" customFormat="1" ht="18.75" customHeight="1" x14ac:dyDescent="0.1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33" s="3" customFormat="1" ht="18.75" customHeight="1" x14ac:dyDescent="0.15">
      <c r="A9" s="5" t="s">
        <v>99</v>
      </c>
      <c r="U9" s="4"/>
      <c r="W9" s="302" t="s">
        <v>26</v>
      </c>
      <c r="X9" s="302"/>
      <c r="Y9" s="302"/>
      <c r="AA9" s="61" t="s">
        <v>150</v>
      </c>
      <c r="AB9" s="62">
        <f>ROUNDDOWN(T5*7/10000,5)</f>
        <v>0</v>
      </c>
    </row>
    <row r="10" spans="1:33" s="3" customFormat="1" ht="26.25" customHeight="1" x14ac:dyDescent="0.15">
      <c r="A10" s="392" t="s">
        <v>147</v>
      </c>
      <c r="B10" s="393"/>
      <c r="C10" s="393"/>
      <c r="D10" s="396" t="s">
        <v>49</v>
      </c>
      <c r="E10" s="396"/>
      <c r="F10" s="397" t="s">
        <v>10</v>
      </c>
      <c r="G10" s="397"/>
      <c r="H10" s="397"/>
      <c r="I10" s="398">
        <f>ROUNDDOWN(AB13*45/100,2)</f>
        <v>0</v>
      </c>
      <c r="J10" s="398"/>
      <c r="K10" s="398"/>
      <c r="L10" s="11" t="s">
        <v>50</v>
      </c>
      <c r="M10" s="399" t="s">
        <v>100</v>
      </c>
      <c r="N10" s="399"/>
      <c r="O10" s="399"/>
      <c r="P10" s="400">
        <v>11000</v>
      </c>
      <c r="Q10" s="400"/>
      <c r="R10" s="400"/>
      <c r="S10" s="12" t="s">
        <v>51</v>
      </c>
      <c r="T10" s="13"/>
      <c r="U10" s="14" t="s">
        <v>52</v>
      </c>
      <c r="V10" s="401">
        <f>I10*P10</f>
        <v>0</v>
      </c>
      <c r="W10" s="401"/>
      <c r="X10" s="401"/>
      <c r="Y10" s="402"/>
      <c r="AA10" s="61" t="s">
        <v>151</v>
      </c>
      <c r="AB10" s="62">
        <f>ROUNDDOWN(D7*AB9,5)</f>
        <v>0</v>
      </c>
      <c r="AD10" s="61" t="s">
        <v>155</v>
      </c>
      <c r="AE10" s="63" t="s">
        <v>157</v>
      </c>
      <c r="AF10" s="61" t="s">
        <v>156</v>
      </c>
    </row>
    <row r="11" spans="1:33" s="3" customFormat="1" ht="26.25" customHeight="1" x14ac:dyDescent="0.15">
      <c r="A11" s="394"/>
      <c r="B11" s="395"/>
      <c r="C11" s="395"/>
      <c r="D11" s="403" t="s">
        <v>53</v>
      </c>
      <c r="E11" s="403"/>
      <c r="F11" s="404" t="s">
        <v>10</v>
      </c>
      <c r="G11" s="404"/>
      <c r="H11" s="404"/>
      <c r="I11" s="443">
        <f>ROUNDDOWN(AB13*37/100,2)</f>
        <v>0</v>
      </c>
      <c r="J11" s="443"/>
      <c r="K11" s="443"/>
      <c r="L11" s="15" t="s">
        <v>50</v>
      </c>
      <c r="M11" s="444" t="s">
        <v>100</v>
      </c>
      <c r="N11" s="444"/>
      <c r="O11" s="444"/>
      <c r="P11" s="407">
        <v>9000</v>
      </c>
      <c r="Q11" s="407"/>
      <c r="R11" s="407"/>
      <c r="S11" s="16" t="s">
        <v>51</v>
      </c>
      <c r="T11" s="17"/>
      <c r="U11" s="18" t="s">
        <v>54</v>
      </c>
      <c r="V11" s="408">
        <f>I11*P11</f>
        <v>0</v>
      </c>
      <c r="W11" s="408"/>
      <c r="X11" s="408"/>
      <c r="Y11" s="409"/>
      <c r="AA11" s="61" t="s">
        <v>152</v>
      </c>
      <c r="AB11" s="62">
        <f>ROUNDDOWN(A5-AB9,5)</f>
        <v>0</v>
      </c>
      <c r="AD11" s="61">
        <v>470000</v>
      </c>
      <c r="AE11" s="61">
        <f>ROUNDDOWN(A5*AD11*1.39*1.1*1.7,-3)</f>
        <v>0</v>
      </c>
      <c r="AF11" s="61">
        <f>ROUNDDOWN(AE11*0.4,2)</f>
        <v>0</v>
      </c>
    </row>
    <row r="12" spans="1:33" s="3" customFormat="1" ht="26.25" customHeight="1" x14ac:dyDescent="0.15">
      <c r="A12" s="372" t="s">
        <v>55</v>
      </c>
      <c r="B12" s="373"/>
      <c r="C12" s="373"/>
      <c r="D12" s="373"/>
      <c r="E12" s="373"/>
      <c r="F12" s="19" t="s">
        <v>56</v>
      </c>
      <c r="G12" s="20"/>
      <c r="H12" s="20"/>
      <c r="I12" s="57"/>
      <c r="J12" s="57"/>
      <c r="K12" s="57"/>
      <c r="L12" s="21"/>
      <c r="M12" s="20"/>
      <c r="N12" s="20"/>
      <c r="O12" s="21"/>
      <c r="P12" s="58"/>
      <c r="Q12" s="59"/>
      <c r="R12" s="59"/>
      <c r="S12" s="21"/>
      <c r="T12" s="23"/>
      <c r="U12" s="56" t="s">
        <v>57</v>
      </c>
      <c r="V12" s="442">
        <f>AF11+AF13</f>
        <v>0</v>
      </c>
      <c r="W12" s="442"/>
      <c r="X12" s="442"/>
      <c r="Y12" s="442"/>
      <c r="AA12" s="61" t="s">
        <v>153</v>
      </c>
      <c r="AB12" s="62">
        <f>ROUNDDOWN(D7*AB11*H6/100,5)</f>
        <v>0</v>
      </c>
      <c r="AD12" s="61" t="s">
        <v>158</v>
      </c>
      <c r="AE12" s="63" t="s">
        <v>157</v>
      </c>
      <c r="AF12" s="61" t="s">
        <v>159</v>
      </c>
    </row>
    <row r="13" spans="1:33" s="3" customFormat="1" ht="26.25" customHeight="1" x14ac:dyDescent="0.15">
      <c r="A13" s="291" t="s">
        <v>60</v>
      </c>
      <c r="B13" s="292"/>
      <c r="C13" s="292"/>
      <c r="D13" s="292"/>
      <c r="E13" s="292"/>
      <c r="F13" s="293" t="s">
        <v>142</v>
      </c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131" t="s">
        <v>59</v>
      </c>
      <c r="V13" s="383">
        <f>SUM(V10:Y12)</f>
        <v>0</v>
      </c>
      <c r="W13" s="383"/>
      <c r="X13" s="383"/>
      <c r="Y13" s="383"/>
      <c r="AA13" s="61" t="s">
        <v>154</v>
      </c>
      <c r="AB13" s="62">
        <f>ROUNDDOWN(AB10+AB12,2)</f>
        <v>0</v>
      </c>
      <c r="AD13" s="61">
        <v>2137</v>
      </c>
      <c r="AE13" s="61">
        <f>ROUNDDOWN(T5*AD13*1.107*1.39*1.1*1.7,-3)</f>
        <v>0</v>
      </c>
      <c r="AF13" s="61">
        <f>ROUNDDOWN(AE13*0.4,-2)</f>
        <v>0</v>
      </c>
    </row>
    <row r="14" spans="1:33" s="3" customFormat="1" ht="37.5" customHeight="1" x14ac:dyDescent="0.15">
      <c r="A14" s="29"/>
    </row>
    <row r="15" spans="1:33" s="3" customFormat="1" ht="18.75" customHeight="1" x14ac:dyDescent="0.15">
      <c r="A15" s="5" t="s">
        <v>62</v>
      </c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53"/>
      <c r="P15" s="53"/>
      <c r="Q15" s="53"/>
      <c r="R15" s="53"/>
      <c r="S15" s="53"/>
      <c r="T15" s="9"/>
      <c r="U15" s="9"/>
      <c r="V15" s="9"/>
      <c r="W15" s="302"/>
      <c r="X15" s="302"/>
      <c r="Y15" s="302"/>
    </row>
    <row r="16" spans="1:33" s="3" customFormat="1" ht="18.75" customHeight="1" x14ac:dyDescent="0.15">
      <c r="A16" s="5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53"/>
      <c r="P16" s="53"/>
      <c r="Q16" s="53"/>
      <c r="R16" s="53"/>
      <c r="S16" s="53"/>
      <c r="T16" s="9"/>
      <c r="U16" s="9"/>
      <c r="V16" s="9"/>
      <c r="W16" s="130"/>
      <c r="X16" s="130"/>
      <c r="Y16" s="130"/>
    </row>
    <row r="17" spans="1:25" s="3" customFormat="1" ht="18.75" customHeight="1" x14ac:dyDescent="0.15">
      <c r="A17" s="359" t="s">
        <v>143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</row>
    <row r="18" spans="1:25" s="3" customFormat="1" ht="18.75" customHeight="1" thickBot="1" x14ac:dyDescent="0.2">
      <c r="A18" s="5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60"/>
      <c r="P18" s="360"/>
      <c r="Q18" s="360"/>
      <c r="R18" s="360"/>
      <c r="S18" s="360"/>
      <c r="T18" s="9"/>
      <c r="U18" s="9"/>
      <c r="V18" s="9"/>
      <c r="W18" s="302" t="s">
        <v>26</v>
      </c>
      <c r="X18" s="302"/>
      <c r="Y18" s="302"/>
    </row>
    <row r="19" spans="1:25" s="3" customFormat="1" ht="26.25" customHeight="1" x14ac:dyDescent="0.15">
      <c r="A19" s="361" t="s">
        <v>110</v>
      </c>
      <c r="B19" s="364" t="s">
        <v>11</v>
      </c>
      <c r="C19" s="364"/>
      <c r="D19" s="364"/>
      <c r="E19" s="364"/>
      <c r="F19" s="343" t="s">
        <v>12</v>
      </c>
      <c r="G19" s="343"/>
      <c r="H19" s="343"/>
      <c r="I19" s="344">
        <f>A5</f>
        <v>0</v>
      </c>
      <c r="J19" s="344"/>
      <c r="K19" s="344"/>
      <c r="L19" s="30" t="s">
        <v>63</v>
      </c>
      <c r="M19" s="132" t="s">
        <v>64</v>
      </c>
      <c r="N19" s="336" t="s">
        <v>65</v>
      </c>
      <c r="O19" s="336"/>
      <c r="P19" s="365"/>
      <c r="Q19" s="366"/>
      <c r="R19" s="367"/>
      <c r="S19" s="348" t="s">
        <v>66</v>
      </c>
      <c r="T19" s="349"/>
      <c r="U19" s="131" t="s">
        <v>67</v>
      </c>
      <c r="V19" s="342">
        <f>ROUNDDOWN(I19*P19,0)</f>
        <v>0</v>
      </c>
      <c r="W19" s="342"/>
      <c r="X19" s="342"/>
      <c r="Y19" s="342"/>
    </row>
    <row r="20" spans="1:25" s="3" customFormat="1" ht="26.25" customHeight="1" x14ac:dyDescent="0.15">
      <c r="A20" s="362"/>
      <c r="B20" s="368" t="s">
        <v>13</v>
      </c>
      <c r="C20" s="368"/>
      <c r="D20" s="368"/>
      <c r="E20" s="368"/>
      <c r="F20" s="369" t="s">
        <v>10</v>
      </c>
      <c r="G20" s="369"/>
      <c r="H20" s="369"/>
      <c r="I20" s="353">
        <f>N5</f>
        <v>0</v>
      </c>
      <c r="J20" s="353"/>
      <c r="K20" s="353"/>
      <c r="L20" s="26" t="s">
        <v>50</v>
      </c>
      <c r="M20" s="31" t="s">
        <v>64</v>
      </c>
      <c r="N20" s="354" t="s">
        <v>65</v>
      </c>
      <c r="O20" s="355"/>
      <c r="P20" s="356"/>
      <c r="Q20" s="357"/>
      <c r="R20" s="358"/>
      <c r="S20" s="350" t="s">
        <v>68</v>
      </c>
      <c r="T20" s="351"/>
      <c r="U20" s="131" t="s">
        <v>69</v>
      </c>
      <c r="V20" s="342">
        <f>ROUNDDOWN(I20*P20,0)</f>
        <v>0</v>
      </c>
      <c r="W20" s="342"/>
      <c r="X20" s="342"/>
      <c r="Y20" s="342"/>
    </row>
    <row r="21" spans="1:25" s="3" customFormat="1" ht="26.25" customHeight="1" x14ac:dyDescent="0.15">
      <c r="A21" s="362"/>
      <c r="B21" s="370" t="s">
        <v>14</v>
      </c>
      <c r="C21" s="370"/>
      <c r="D21" s="370"/>
      <c r="E21" s="370"/>
      <c r="F21" s="371" t="s">
        <v>10</v>
      </c>
      <c r="G21" s="371"/>
      <c r="H21" s="371"/>
      <c r="I21" s="353">
        <f>I20</f>
        <v>0</v>
      </c>
      <c r="J21" s="353"/>
      <c r="K21" s="353"/>
      <c r="L21" s="26" t="s">
        <v>50</v>
      </c>
      <c r="M21" s="31" t="s">
        <v>64</v>
      </c>
      <c r="N21" s="354" t="s">
        <v>65</v>
      </c>
      <c r="O21" s="355"/>
      <c r="P21" s="356"/>
      <c r="Q21" s="357"/>
      <c r="R21" s="358"/>
      <c r="S21" s="350" t="s">
        <v>68</v>
      </c>
      <c r="T21" s="351"/>
      <c r="U21" s="131" t="s">
        <v>70</v>
      </c>
      <c r="V21" s="342">
        <f>ROUNDDOWN(I21*P21,0)</f>
        <v>0</v>
      </c>
      <c r="W21" s="342"/>
      <c r="X21" s="342"/>
      <c r="Y21" s="342"/>
    </row>
    <row r="22" spans="1:25" s="3" customFormat="1" ht="26.25" customHeight="1" x14ac:dyDescent="0.15">
      <c r="A22" s="363"/>
      <c r="B22" s="352" t="s">
        <v>15</v>
      </c>
      <c r="C22" s="352"/>
      <c r="D22" s="352"/>
      <c r="E22" s="352"/>
      <c r="F22" s="333" t="s">
        <v>10</v>
      </c>
      <c r="G22" s="333"/>
      <c r="H22" s="333"/>
      <c r="I22" s="353">
        <f>I20</f>
        <v>0</v>
      </c>
      <c r="J22" s="353"/>
      <c r="K22" s="353"/>
      <c r="L22" s="26" t="s">
        <v>50</v>
      </c>
      <c r="M22" s="31" t="s">
        <v>64</v>
      </c>
      <c r="N22" s="354" t="s">
        <v>65</v>
      </c>
      <c r="O22" s="355"/>
      <c r="P22" s="356"/>
      <c r="Q22" s="357"/>
      <c r="R22" s="358"/>
      <c r="S22" s="350" t="s">
        <v>68</v>
      </c>
      <c r="T22" s="351"/>
      <c r="U22" s="131" t="s">
        <v>71</v>
      </c>
      <c r="V22" s="342">
        <f>ROUNDDOWN(I22*P22,0)</f>
        <v>0</v>
      </c>
      <c r="W22" s="342"/>
      <c r="X22" s="342"/>
      <c r="Y22" s="342"/>
    </row>
    <row r="23" spans="1:25" s="3" customFormat="1" ht="26.25" customHeight="1" thickBot="1" x14ac:dyDescent="0.2">
      <c r="A23" s="436" t="s">
        <v>23</v>
      </c>
      <c r="B23" s="437"/>
      <c r="C23" s="437"/>
      <c r="D23" s="437"/>
      <c r="E23" s="438"/>
      <c r="F23" s="333" t="s">
        <v>16</v>
      </c>
      <c r="G23" s="334"/>
      <c r="H23" s="334"/>
      <c r="I23" s="335">
        <f>T5</f>
        <v>0</v>
      </c>
      <c r="J23" s="335"/>
      <c r="K23" s="335"/>
      <c r="L23" s="32" t="s">
        <v>72</v>
      </c>
      <c r="M23" s="33" t="s">
        <v>64</v>
      </c>
      <c r="N23" s="336" t="s">
        <v>65</v>
      </c>
      <c r="O23" s="336"/>
      <c r="P23" s="439"/>
      <c r="Q23" s="440"/>
      <c r="R23" s="441"/>
      <c r="S23" s="340" t="s">
        <v>73</v>
      </c>
      <c r="T23" s="341"/>
      <c r="U23" s="34" t="s">
        <v>74</v>
      </c>
      <c r="V23" s="342">
        <f>ROUNDDOWN(I23*P23,0)</f>
        <v>0</v>
      </c>
      <c r="W23" s="342"/>
      <c r="X23" s="342"/>
      <c r="Y23" s="342"/>
    </row>
    <row r="24" spans="1:25" s="3" customFormat="1" ht="26.25" customHeight="1" thickBot="1" x14ac:dyDescent="0.2">
      <c r="A24" s="305" t="s">
        <v>17</v>
      </c>
      <c r="B24" s="306"/>
      <c r="C24" s="306"/>
      <c r="D24" s="306"/>
      <c r="E24" s="306"/>
      <c r="F24" s="307" t="s">
        <v>75</v>
      </c>
      <c r="G24" s="308"/>
      <c r="H24" s="308"/>
      <c r="I24" s="308"/>
      <c r="J24" s="308"/>
      <c r="K24" s="308"/>
      <c r="L24" s="308"/>
      <c r="M24" s="308"/>
      <c r="N24" s="308"/>
      <c r="O24" s="308"/>
      <c r="P24" s="309"/>
      <c r="Q24" s="309"/>
      <c r="R24" s="309"/>
      <c r="S24" s="308"/>
      <c r="T24" s="310"/>
      <c r="U24" s="35" t="s">
        <v>76</v>
      </c>
      <c r="V24" s="311">
        <f>ROUNDDOWN(SUM(V19:Y23),0)</f>
        <v>0</v>
      </c>
      <c r="W24" s="311"/>
      <c r="X24" s="311"/>
      <c r="Y24" s="312"/>
    </row>
    <row r="25" spans="1:25" s="3" customFormat="1" ht="26.25" customHeight="1" x14ac:dyDescent="0.15">
      <c r="A25" s="305" t="s">
        <v>18</v>
      </c>
      <c r="B25" s="306"/>
      <c r="C25" s="306"/>
      <c r="D25" s="306"/>
      <c r="E25" s="306"/>
      <c r="F25" s="313" t="s">
        <v>77</v>
      </c>
      <c r="G25" s="314"/>
      <c r="H25" s="314"/>
      <c r="I25" s="314"/>
      <c r="J25" s="314"/>
      <c r="K25" s="314"/>
      <c r="L25" s="314"/>
      <c r="M25" s="314"/>
      <c r="N25" s="36" t="s">
        <v>76</v>
      </c>
      <c r="O25" s="37" t="s">
        <v>19</v>
      </c>
      <c r="P25" s="315"/>
      <c r="Q25" s="316"/>
      <c r="R25" s="317"/>
      <c r="S25" s="38" t="s">
        <v>78</v>
      </c>
      <c r="T25" s="39"/>
      <c r="U25" s="40" t="s">
        <v>24</v>
      </c>
      <c r="V25" s="318">
        <f>ROUNDDOWN(V24*P25/100,0)</f>
        <v>0</v>
      </c>
      <c r="W25" s="318"/>
      <c r="X25" s="318"/>
      <c r="Y25" s="319"/>
    </row>
    <row r="26" spans="1:25" s="3" customFormat="1" ht="26.25" customHeight="1" thickBot="1" x14ac:dyDescent="0.2">
      <c r="A26" s="320" t="s">
        <v>20</v>
      </c>
      <c r="B26" s="321"/>
      <c r="C26" s="321"/>
      <c r="D26" s="321"/>
      <c r="E26" s="321"/>
      <c r="F26" s="322" t="s">
        <v>10</v>
      </c>
      <c r="G26" s="322"/>
      <c r="H26" s="322"/>
      <c r="I26" s="323">
        <f>N5</f>
        <v>0</v>
      </c>
      <c r="J26" s="323"/>
      <c r="K26" s="323"/>
      <c r="L26" s="41" t="s">
        <v>50</v>
      </c>
      <c r="M26" s="42" t="s">
        <v>64</v>
      </c>
      <c r="N26" s="324" t="s">
        <v>65</v>
      </c>
      <c r="O26" s="324"/>
      <c r="P26" s="325"/>
      <c r="Q26" s="326"/>
      <c r="R26" s="327"/>
      <c r="S26" s="41" t="s">
        <v>21</v>
      </c>
      <c r="T26" s="43"/>
      <c r="U26" s="44" t="s">
        <v>79</v>
      </c>
      <c r="V26" s="328">
        <f>ROUNDDOWN(I26*P26,0)</f>
        <v>0</v>
      </c>
      <c r="W26" s="328"/>
      <c r="X26" s="328"/>
      <c r="Y26" s="329"/>
    </row>
    <row r="27" spans="1:25" s="3" customFormat="1" ht="26.25" customHeight="1" x14ac:dyDescent="0.15">
      <c r="A27" s="291" t="s">
        <v>22</v>
      </c>
      <c r="B27" s="292"/>
      <c r="C27" s="292"/>
      <c r="D27" s="292"/>
      <c r="E27" s="292"/>
      <c r="F27" s="293" t="s">
        <v>80</v>
      </c>
      <c r="G27" s="294"/>
      <c r="H27" s="294"/>
      <c r="I27" s="294"/>
      <c r="J27" s="294"/>
      <c r="K27" s="294"/>
      <c r="L27" s="294"/>
      <c r="M27" s="294"/>
      <c r="N27" s="294"/>
      <c r="O27" s="294"/>
      <c r="P27" s="295"/>
      <c r="Q27" s="295"/>
      <c r="R27" s="295"/>
      <c r="S27" s="294"/>
      <c r="T27" s="296"/>
      <c r="U27" s="45" t="s">
        <v>40</v>
      </c>
      <c r="V27" s="297">
        <f>SUM(V24:Y26)</f>
        <v>0</v>
      </c>
      <c r="W27" s="297"/>
      <c r="X27" s="297"/>
      <c r="Y27" s="298"/>
    </row>
    <row r="28" spans="1:25" s="3" customFormat="1" ht="26.25" customHeight="1" x14ac:dyDescent="0.15">
      <c r="F28" s="4"/>
      <c r="G28" s="4"/>
      <c r="H28" s="4"/>
      <c r="I28" s="4"/>
      <c r="J28" s="4"/>
      <c r="L28" s="4"/>
      <c r="Q28" s="42"/>
      <c r="R28" s="42"/>
      <c r="S28" s="42"/>
      <c r="T28" s="42"/>
      <c r="U28" s="4"/>
      <c r="V28" s="299" t="s">
        <v>98</v>
      </c>
      <c r="W28" s="299"/>
      <c r="X28" s="300" t="e">
        <f>V27/I20</f>
        <v>#DIV/0!</v>
      </c>
      <c r="Y28" s="300"/>
    </row>
    <row r="29" spans="1:25" s="3" customFormat="1" ht="18.75" customHeight="1" x14ac:dyDescent="0.15">
      <c r="F29" s="4"/>
      <c r="G29" s="4"/>
      <c r="H29" s="4"/>
      <c r="I29" s="4"/>
      <c r="J29" s="4"/>
      <c r="L29" s="4"/>
      <c r="Q29" s="42"/>
      <c r="R29" s="42"/>
      <c r="S29" s="42"/>
      <c r="T29" s="42"/>
      <c r="U29" s="4"/>
      <c r="V29" s="46"/>
      <c r="W29" s="301"/>
      <c r="X29" s="301"/>
      <c r="Y29" s="47"/>
    </row>
    <row r="30" spans="1:25" s="3" customFormat="1" ht="18.75" customHeight="1" x14ac:dyDescent="0.15">
      <c r="A30" s="5" t="s">
        <v>81</v>
      </c>
      <c r="F30" s="48"/>
      <c r="G30" s="48"/>
      <c r="H30" s="48"/>
      <c r="I30" s="48"/>
      <c r="J30" s="48"/>
      <c r="K30" s="48"/>
      <c r="L30" s="48"/>
      <c r="M30" s="48"/>
      <c r="N30" s="48"/>
      <c r="O30" s="302"/>
      <c r="P30" s="302"/>
      <c r="Q30" s="302"/>
      <c r="R30" s="48"/>
      <c r="S30" s="48"/>
      <c r="T30" s="48"/>
      <c r="U30" s="4"/>
      <c r="W30" s="302" t="s">
        <v>26</v>
      </c>
      <c r="X30" s="302"/>
      <c r="Y30" s="302"/>
    </row>
    <row r="31" spans="1:25" s="3" customFormat="1" ht="25.5" customHeight="1" x14ac:dyDescent="0.15">
      <c r="A31" s="303" t="s">
        <v>82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 t="s">
        <v>83</v>
      </c>
      <c r="L31" s="303"/>
      <c r="M31" s="303"/>
      <c r="N31" s="303"/>
      <c r="O31" s="303"/>
      <c r="P31" s="303"/>
      <c r="Q31" s="303"/>
      <c r="R31" s="303"/>
      <c r="S31" s="303"/>
      <c r="T31" s="303"/>
      <c r="U31" s="131" t="s">
        <v>25</v>
      </c>
      <c r="V31" s="304">
        <f>V13-V27</f>
        <v>0</v>
      </c>
      <c r="W31" s="304"/>
      <c r="X31" s="304"/>
      <c r="Y31" s="304"/>
    </row>
    <row r="32" spans="1:25" s="3" customFormat="1" ht="18.75" customHeight="1" x14ac:dyDescent="0.15">
      <c r="U32" s="4"/>
    </row>
    <row r="33" spans="1:37" s="3" customFormat="1" ht="26.25" customHeight="1" x14ac:dyDescent="0.15">
      <c r="A33" s="289" t="s">
        <v>105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90">
        <f>ROUNDDOWN(V31/2,0)</f>
        <v>0</v>
      </c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89" t="s">
        <v>104</v>
      </c>
      <c r="Y33" s="289"/>
    </row>
    <row r="34" spans="1:37" s="3" customFormat="1" ht="46.5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4"/>
      <c r="Y34" s="54"/>
      <c r="AA34" s="114"/>
      <c r="AB34" s="114"/>
      <c r="AC34" s="114"/>
      <c r="AD34" s="114"/>
      <c r="AE34" s="114"/>
      <c r="AF34" s="114"/>
      <c r="AG34" s="116"/>
      <c r="AH34" s="116"/>
      <c r="AI34" s="116"/>
      <c r="AJ34" s="116"/>
      <c r="AK34" s="116"/>
    </row>
    <row r="35" spans="1:37" ht="21" customHeight="1" x14ac:dyDescent="0.15">
      <c r="A35" s="434" t="s">
        <v>213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AG35" s="111" t="s">
        <v>197</v>
      </c>
    </row>
    <row r="36" spans="1:37" ht="18.75" customHeight="1" x14ac:dyDescent="0.15">
      <c r="A36" s="50"/>
      <c r="B36" s="51"/>
      <c r="C36" s="51"/>
      <c r="D36" s="51"/>
      <c r="E36" s="51"/>
      <c r="F36" s="51"/>
      <c r="G36" s="51"/>
      <c r="H36" s="51"/>
      <c r="I36" s="52"/>
      <c r="J36" s="52"/>
      <c r="K36" s="52"/>
      <c r="L36" s="52"/>
      <c r="T36" s="65"/>
      <c r="X36" s="48"/>
      <c r="Y36" s="65"/>
    </row>
    <row r="37" spans="1:37" ht="18.75" customHeight="1" x14ac:dyDescent="0.15">
      <c r="A37" s="5" t="s">
        <v>145</v>
      </c>
      <c r="B37" s="51"/>
      <c r="C37" s="51"/>
      <c r="D37" s="51"/>
      <c r="E37" s="51"/>
      <c r="F37" s="51"/>
      <c r="G37" s="51"/>
      <c r="H37" s="51"/>
      <c r="I37" s="52"/>
      <c r="J37" s="52"/>
      <c r="K37" s="52"/>
      <c r="L37" s="52"/>
      <c r="T37" s="65"/>
      <c r="X37" s="48"/>
      <c r="Y37" s="65"/>
    </row>
    <row r="38" spans="1:37" s="3" customFormat="1" ht="18.75" customHeight="1" thickBot="1" x14ac:dyDescent="0.2">
      <c r="A38" s="303" t="s">
        <v>41</v>
      </c>
      <c r="B38" s="303"/>
      <c r="C38" s="303"/>
      <c r="D38" s="303"/>
      <c r="E38" s="303"/>
      <c r="F38" s="303"/>
      <c r="G38" s="303"/>
      <c r="H38" s="303" t="s">
        <v>42</v>
      </c>
      <c r="I38" s="303"/>
      <c r="J38" s="303"/>
      <c r="K38" s="303"/>
      <c r="L38" s="303"/>
      <c r="M38" s="303"/>
      <c r="N38" s="303" t="s">
        <v>43</v>
      </c>
      <c r="O38" s="303"/>
      <c r="P38" s="303"/>
      <c r="Q38" s="303"/>
      <c r="R38" s="303"/>
      <c r="S38" s="303"/>
      <c r="T38" s="435" t="s">
        <v>44</v>
      </c>
      <c r="U38" s="435"/>
      <c r="V38" s="435"/>
      <c r="W38" s="435"/>
      <c r="X38" s="303"/>
      <c r="Y38" s="303"/>
    </row>
    <row r="39" spans="1:37" s="3" customFormat="1" ht="26.25" customHeight="1" thickBot="1" x14ac:dyDescent="0.2">
      <c r="A39" s="410">
        <f>施業提案書!X17</f>
        <v>0</v>
      </c>
      <c r="B39" s="410"/>
      <c r="C39" s="410"/>
      <c r="D39" s="410"/>
      <c r="E39" s="411"/>
      <c r="F39" s="412" t="s">
        <v>45</v>
      </c>
      <c r="G39" s="413"/>
      <c r="H39" s="414" t="s">
        <v>95</v>
      </c>
      <c r="I39" s="414"/>
      <c r="J39" s="414"/>
      <c r="K39" s="414"/>
      <c r="L39" s="414"/>
      <c r="M39" s="414"/>
      <c r="N39" s="415">
        <f>I44+I45</f>
        <v>0</v>
      </c>
      <c r="O39" s="416"/>
      <c r="P39" s="416"/>
      <c r="Q39" s="416"/>
      <c r="R39" s="417" t="s">
        <v>46</v>
      </c>
      <c r="S39" s="417"/>
      <c r="T39" s="418"/>
      <c r="U39" s="419"/>
      <c r="V39" s="419"/>
      <c r="W39" s="420"/>
      <c r="X39" s="417" t="s">
        <v>47</v>
      </c>
      <c r="Y39" s="421"/>
    </row>
    <row r="40" spans="1:37" s="3" customFormat="1" ht="26.25" customHeight="1" x14ac:dyDescent="0.15">
      <c r="A40" s="410"/>
      <c r="B40" s="410"/>
      <c r="C40" s="410"/>
      <c r="D40" s="410"/>
      <c r="E40" s="411"/>
      <c r="F40" s="412"/>
      <c r="G40" s="413"/>
      <c r="H40" s="422">
        <v>25</v>
      </c>
      <c r="I40" s="422"/>
      <c r="J40" s="422"/>
      <c r="K40" s="423"/>
      <c r="L40" s="424" t="s">
        <v>48</v>
      </c>
      <c r="M40" s="425"/>
      <c r="N40" s="426" t="e">
        <f>N39/A39</f>
        <v>#DIV/0!</v>
      </c>
      <c r="O40" s="427"/>
      <c r="P40" s="427"/>
      <c r="Q40" s="427"/>
      <c r="R40" s="428" t="s">
        <v>102</v>
      </c>
      <c r="S40" s="429"/>
      <c r="T40" s="430" t="e">
        <f>T39/A39</f>
        <v>#DIV/0!</v>
      </c>
      <c r="U40" s="431"/>
      <c r="V40" s="431"/>
      <c r="W40" s="431"/>
      <c r="X40" s="432" t="s">
        <v>103</v>
      </c>
      <c r="Y40" s="433"/>
    </row>
    <row r="41" spans="1:37" s="3" customFormat="1" ht="26.25" customHeight="1" x14ac:dyDescent="0.15">
      <c r="A41" s="386" t="s">
        <v>109</v>
      </c>
      <c r="B41" s="387"/>
      <c r="C41" s="388"/>
      <c r="D41" s="389">
        <f>D7</f>
        <v>365.81</v>
      </c>
      <c r="E41" s="344"/>
      <c r="F41" s="390" t="s">
        <v>108</v>
      </c>
      <c r="G41" s="39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37" s="3" customFormat="1" ht="18.75" customHeight="1" x14ac:dyDescent="0.1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37" s="3" customFormat="1" ht="18.75" customHeight="1" x14ac:dyDescent="0.15">
      <c r="A43" s="5" t="s">
        <v>99</v>
      </c>
      <c r="U43" s="4"/>
      <c r="W43" s="302" t="s">
        <v>26</v>
      </c>
      <c r="X43" s="302"/>
      <c r="Y43" s="302"/>
      <c r="AA43" s="61" t="s">
        <v>150</v>
      </c>
      <c r="AB43" s="62">
        <f>ROUNDDOWN(T39*7/10000,5)</f>
        <v>0</v>
      </c>
    </row>
    <row r="44" spans="1:37" s="3" customFormat="1" ht="26.25" customHeight="1" x14ac:dyDescent="0.15">
      <c r="A44" s="392" t="s">
        <v>147</v>
      </c>
      <c r="B44" s="393"/>
      <c r="C44" s="393"/>
      <c r="D44" s="396" t="s">
        <v>49</v>
      </c>
      <c r="E44" s="396"/>
      <c r="F44" s="397" t="s">
        <v>10</v>
      </c>
      <c r="G44" s="397"/>
      <c r="H44" s="397"/>
      <c r="I44" s="398">
        <f>ROUNDDOWN(AB47*45/100,2)</f>
        <v>0</v>
      </c>
      <c r="J44" s="398"/>
      <c r="K44" s="398"/>
      <c r="L44" s="11" t="s">
        <v>50</v>
      </c>
      <c r="M44" s="399" t="s">
        <v>100</v>
      </c>
      <c r="N44" s="399"/>
      <c r="O44" s="399"/>
      <c r="P44" s="400">
        <v>11000</v>
      </c>
      <c r="Q44" s="400"/>
      <c r="R44" s="400"/>
      <c r="S44" s="12" t="s">
        <v>51</v>
      </c>
      <c r="T44" s="13"/>
      <c r="U44" s="14" t="s">
        <v>52</v>
      </c>
      <c r="V44" s="401">
        <f>I44*P44</f>
        <v>0</v>
      </c>
      <c r="W44" s="401"/>
      <c r="X44" s="401"/>
      <c r="Y44" s="402"/>
      <c r="AA44" s="61" t="s">
        <v>151</v>
      </c>
      <c r="AB44" s="62">
        <f>ROUNDDOWN(D41*AB43,5)</f>
        <v>0</v>
      </c>
      <c r="AD44" s="61" t="s">
        <v>155</v>
      </c>
      <c r="AE44" s="63" t="s">
        <v>157</v>
      </c>
      <c r="AF44" s="61" t="s">
        <v>156</v>
      </c>
    </row>
    <row r="45" spans="1:37" s="3" customFormat="1" ht="26.25" customHeight="1" x14ac:dyDescent="0.15">
      <c r="A45" s="394"/>
      <c r="B45" s="395"/>
      <c r="C45" s="395"/>
      <c r="D45" s="403" t="s">
        <v>53</v>
      </c>
      <c r="E45" s="403"/>
      <c r="F45" s="404" t="s">
        <v>10</v>
      </c>
      <c r="G45" s="404"/>
      <c r="H45" s="404"/>
      <c r="I45" s="443">
        <f>ROUNDDOWN(AB47*37/100,2)</f>
        <v>0</v>
      </c>
      <c r="J45" s="443"/>
      <c r="K45" s="443"/>
      <c r="L45" s="15" t="s">
        <v>50</v>
      </c>
      <c r="M45" s="444" t="s">
        <v>100</v>
      </c>
      <c r="N45" s="444"/>
      <c r="O45" s="444"/>
      <c r="P45" s="407">
        <v>9000</v>
      </c>
      <c r="Q45" s="407"/>
      <c r="R45" s="407"/>
      <c r="S45" s="16" t="s">
        <v>51</v>
      </c>
      <c r="T45" s="17"/>
      <c r="U45" s="18" t="s">
        <v>54</v>
      </c>
      <c r="V45" s="408">
        <f>I45*P45</f>
        <v>0</v>
      </c>
      <c r="W45" s="408"/>
      <c r="X45" s="408"/>
      <c r="Y45" s="409"/>
      <c r="AA45" s="61" t="s">
        <v>152</v>
      </c>
      <c r="AB45" s="62">
        <f>ROUNDDOWN(A39-AB43,5)</f>
        <v>0</v>
      </c>
      <c r="AD45" s="61">
        <v>470000</v>
      </c>
      <c r="AE45" s="61">
        <f>ROUNDDOWN(A39*AD45*1.39*1.1*1.7,-3)</f>
        <v>0</v>
      </c>
      <c r="AF45" s="61">
        <f>ROUNDDOWN(AE45*0.4,2)</f>
        <v>0</v>
      </c>
    </row>
    <row r="46" spans="1:37" s="3" customFormat="1" ht="26.25" customHeight="1" x14ac:dyDescent="0.15">
      <c r="A46" s="372" t="s">
        <v>55</v>
      </c>
      <c r="B46" s="373"/>
      <c r="C46" s="373"/>
      <c r="D46" s="373"/>
      <c r="E46" s="373"/>
      <c r="F46" s="19" t="s">
        <v>56</v>
      </c>
      <c r="G46" s="20"/>
      <c r="H46" s="20"/>
      <c r="I46" s="57"/>
      <c r="J46" s="57"/>
      <c r="K46" s="57"/>
      <c r="L46" s="21"/>
      <c r="M46" s="20"/>
      <c r="N46" s="20"/>
      <c r="O46" s="21"/>
      <c r="P46" s="58"/>
      <c r="Q46" s="59"/>
      <c r="R46" s="59"/>
      <c r="S46" s="21"/>
      <c r="T46" s="23"/>
      <c r="U46" s="56" t="s">
        <v>57</v>
      </c>
      <c r="V46" s="442">
        <f>AF45+AF47</f>
        <v>0</v>
      </c>
      <c r="W46" s="442"/>
      <c r="X46" s="442"/>
      <c r="Y46" s="442"/>
      <c r="AA46" s="61" t="s">
        <v>153</v>
      </c>
      <c r="AB46" s="62">
        <f>ROUNDDOWN(D41*AB45*H40/100,5)</f>
        <v>0</v>
      </c>
      <c r="AD46" s="61" t="s">
        <v>158</v>
      </c>
      <c r="AE46" s="63" t="s">
        <v>157</v>
      </c>
      <c r="AF46" s="61" t="s">
        <v>159</v>
      </c>
    </row>
    <row r="47" spans="1:37" s="3" customFormat="1" ht="26.25" customHeight="1" x14ac:dyDescent="0.15">
      <c r="A47" s="291" t="s">
        <v>60</v>
      </c>
      <c r="B47" s="292"/>
      <c r="C47" s="292"/>
      <c r="D47" s="292"/>
      <c r="E47" s="292"/>
      <c r="F47" s="293" t="s">
        <v>142</v>
      </c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131" t="s">
        <v>59</v>
      </c>
      <c r="V47" s="383">
        <f>SUM(V44:Y46)</f>
        <v>0</v>
      </c>
      <c r="W47" s="383"/>
      <c r="X47" s="383"/>
      <c r="Y47" s="383"/>
      <c r="AA47" s="61" t="s">
        <v>154</v>
      </c>
      <c r="AB47" s="62">
        <f>ROUNDDOWN(AB44+AB46,2)</f>
        <v>0</v>
      </c>
      <c r="AD47" s="61">
        <v>2137</v>
      </c>
      <c r="AE47" s="61">
        <f>ROUNDDOWN(T39*AD47*1.107*1.39*1.1*1.7,-3)</f>
        <v>0</v>
      </c>
      <c r="AF47" s="61">
        <f>ROUNDDOWN(AE47*0.4,-2)</f>
        <v>0</v>
      </c>
    </row>
    <row r="48" spans="1:37" s="3" customFormat="1" ht="37.5" customHeight="1" x14ac:dyDescent="0.15">
      <c r="A48" s="29"/>
    </row>
    <row r="49" spans="1:25" s="3" customFormat="1" ht="18.75" customHeight="1" x14ac:dyDescent="0.15">
      <c r="A49" s="5" t="s">
        <v>62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53"/>
      <c r="P49" s="53"/>
      <c r="Q49" s="53"/>
      <c r="R49" s="53"/>
      <c r="S49" s="53"/>
      <c r="T49" s="9"/>
      <c r="U49" s="9"/>
      <c r="V49" s="9"/>
      <c r="W49" s="302"/>
      <c r="X49" s="302"/>
      <c r="Y49" s="302"/>
    </row>
    <row r="50" spans="1:25" s="3" customFormat="1" ht="18.75" customHeight="1" x14ac:dyDescent="0.15">
      <c r="A50" s="5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53"/>
      <c r="P50" s="53"/>
      <c r="Q50" s="53"/>
      <c r="R50" s="53"/>
      <c r="S50" s="53"/>
      <c r="T50" s="9"/>
      <c r="U50" s="9"/>
      <c r="V50" s="9"/>
      <c r="W50" s="130"/>
      <c r="X50" s="130"/>
      <c r="Y50" s="130"/>
    </row>
    <row r="51" spans="1:25" s="3" customFormat="1" ht="18.75" customHeight="1" x14ac:dyDescent="0.15">
      <c r="A51" s="359" t="s">
        <v>143</v>
      </c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</row>
    <row r="52" spans="1:25" s="3" customFormat="1" ht="18.75" customHeight="1" thickBot="1" x14ac:dyDescent="0.2">
      <c r="A52" s="5"/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360"/>
      <c r="P52" s="360"/>
      <c r="Q52" s="360"/>
      <c r="R52" s="360"/>
      <c r="S52" s="360"/>
      <c r="T52" s="9"/>
      <c r="U52" s="9"/>
      <c r="V52" s="9"/>
      <c r="W52" s="302" t="s">
        <v>26</v>
      </c>
      <c r="X52" s="302"/>
      <c r="Y52" s="302"/>
    </row>
    <row r="53" spans="1:25" s="3" customFormat="1" ht="26.25" customHeight="1" x14ac:dyDescent="0.15">
      <c r="A53" s="361" t="s">
        <v>110</v>
      </c>
      <c r="B53" s="364" t="s">
        <v>11</v>
      </c>
      <c r="C53" s="364"/>
      <c r="D53" s="364"/>
      <c r="E53" s="364"/>
      <c r="F53" s="343" t="s">
        <v>12</v>
      </c>
      <c r="G53" s="343"/>
      <c r="H53" s="343"/>
      <c r="I53" s="344">
        <f>A39</f>
        <v>0</v>
      </c>
      <c r="J53" s="344"/>
      <c r="K53" s="344"/>
      <c r="L53" s="30" t="s">
        <v>63</v>
      </c>
      <c r="M53" s="132" t="s">
        <v>64</v>
      </c>
      <c r="N53" s="336" t="s">
        <v>65</v>
      </c>
      <c r="O53" s="336"/>
      <c r="P53" s="365"/>
      <c r="Q53" s="366"/>
      <c r="R53" s="367"/>
      <c r="S53" s="348" t="s">
        <v>66</v>
      </c>
      <c r="T53" s="349"/>
      <c r="U53" s="131" t="s">
        <v>67</v>
      </c>
      <c r="V53" s="342">
        <f>ROUNDDOWN(I53*P53,0)</f>
        <v>0</v>
      </c>
      <c r="W53" s="342"/>
      <c r="X53" s="342"/>
      <c r="Y53" s="342"/>
    </row>
    <row r="54" spans="1:25" s="3" customFormat="1" ht="26.25" customHeight="1" x14ac:dyDescent="0.15">
      <c r="A54" s="362"/>
      <c r="B54" s="368" t="s">
        <v>13</v>
      </c>
      <c r="C54" s="368"/>
      <c r="D54" s="368"/>
      <c r="E54" s="368"/>
      <c r="F54" s="369" t="s">
        <v>10</v>
      </c>
      <c r="G54" s="369"/>
      <c r="H54" s="369"/>
      <c r="I54" s="353">
        <f>N39</f>
        <v>0</v>
      </c>
      <c r="J54" s="353"/>
      <c r="K54" s="353"/>
      <c r="L54" s="26" t="s">
        <v>50</v>
      </c>
      <c r="M54" s="31" t="s">
        <v>64</v>
      </c>
      <c r="N54" s="354" t="s">
        <v>65</v>
      </c>
      <c r="O54" s="355"/>
      <c r="P54" s="356"/>
      <c r="Q54" s="357"/>
      <c r="R54" s="358"/>
      <c r="S54" s="350" t="s">
        <v>68</v>
      </c>
      <c r="T54" s="351"/>
      <c r="U54" s="131" t="s">
        <v>69</v>
      </c>
      <c r="V54" s="342">
        <f>ROUNDDOWN(I54*P54,0)</f>
        <v>0</v>
      </c>
      <c r="W54" s="342"/>
      <c r="X54" s="342"/>
      <c r="Y54" s="342"/>
    </row>
    <row r="55" spans="1:25" s="3" customFormat="1" ht="26.25" customHeight="1" x14ac:dyDescent="0.15">
      <c r="A55" s="362"/>
      <c r="B55" s="370" t="s">
        <v>14</v>
      </c>
      <c r="C55" s="370"/>
      <c r="D55" s="370"/>
      <c r="E55" s="370"/>
      <c r="F55" s="371" t="s">
        <v>10</v>
      </c>
      <c r="G55" s="371"/>
      <c r="H55" s="371"/>
      <c r="I55" s="353">
        <f>I54</f>
        <v>0</v>
      </c>
      <c r="J55" s="353"/>
      <c r="K55" s="353"/>
      <c r="L55" s="26" t="s">
        <v>50</v>
      </c>
      <c r="M55" s="31" t="s">
        <v>64</v>
      </c>
      <c r="N55" s="354" t="s">
        <v>65</v>
      </c>
      <c r="O55" s="355"/>
      <c r="P55" s="356"/>
      <c r="Q55" s="357"/>
      <c r="R55" s="358"/>
      <c r="S55" s="350" t="s">
        <v>68</v>
      </c>
      <c r="T55" s="351"/>
      <c r="U55" s="131" t="s">
        <v>70</v>
      </c>
      <c r="V55" s="342">
        <f>ROUNDDOWN(I55*P55,0)</f>
        <v>0</v>
      </c>
      <c r="W55" s="342"/>
      <c r="X55" s="342"/>
      <c r="Y55" s="342"/>
    </row>
    <row r="56" spans="1:25" s="3" customFormat="1" ht="26.25" customHeight="1" x14ac:dyDescent="0.15">
      <c r="A56" s="363"/>
      <c r="B56" s="352" t="s">
        <v>15</v>
      </c>
      <c r="C56" s="352"/>
      <c r="D56" s="352"/>
      <c r="E56" s="352"/>
      <c r="F56" s="333" t="s">
        <v>10</v>
      </c>
      <c r="G56" s="333"/>
      <c r="H56" s="333"/>
      <c r="I56" s="353">
        <f>I54</f>
        <v>0</v>
      </c>
      <c r="J56" s="353"/>
      <c r="K56" s="353"/>
      <c r="L56" s="26" t="s">
        <v>50</v>
      </c>
      <c r="M56" s="31" t="s">
        <v>64</v>
      </c>
      <c r="N56" s="354" t="s">
        <v>65</v>
      </c>
      <c r="O56" s="355"/>
      <c r="P56" s="356"/>
      <c r="Q56" s="357"/>
      <c r="R56" s="358"/>
      <c r="S56" s="350" t="s">
        <v>68</v>
      </c>
      <c r="T56" s="351"/>
      <c r="U56" s="131" t="s">
        <v>71</v>
      </c>
      <c r="V56" s="342">
        <f>ROUNDDOWN(I56*P56,0)</f>
        <v>0</v>
      </c>
      <c r="W56" s="342"/>
      <c r="X56" s="342"/>
      <c r="Y56" s="342"/>
    </row>
    <row r="57" spans="1:25" s="3" customFormat="1" ht="26.25" customHeight="1" thickBot="1" x14ac:dyDescent="0.2">
      <c r="A57" s="436" t="s">
        <v>23</v>
      </c>
      <c r="B57" s="437"/>
      <c r="C57" s="437"/>
      <c r="D57" s="437"/>
      <c r="E57" s="438"/>
      <c r="F57" s="333" t="s">
        <v>16</v>
      </c>
      <c r="G57" s="334"/>
      <c r="H57" s="334"/>
      <c r="I57" s="335">
        <f>T39</f>
        <v>0</v>
      </c>
      <c r="J57" s="335"/>
      <c r="K57" s="335"/>
      <c r="L57" s="32" t="s">
        <v>72</v>
      </c>
      <c r="M57" s="33" t="s">
        <v>64</v>
      </c>
      <c r="N57" s="336" t="s">
        <v>65</v>
      </c>
      <c r="O57" s="336"/>
      <c r="P57" s="439"/>
      <c r="Q57" s="440"/>
      <c r="R57" s="441"/>
      <c r="S57" s="340" t="s">
        <v>73</v>
      </c>
      <c r="T57" s="341"/>
      <c r="U57" s="34" t="s">
        <v>74</v>
      </c>
      <c r="V57" s="342">
        <f>ROUNDDOWN(I57*P57,0)</f>
        <v>0</v>
      </c>
      <c r="W57" s="342"/>
      <c r="X57" s="342"/>
      <c r="Y57" s="342"/>
    </row>
    <row r="58" spans="1:25" s="3" customFormat="1" ht="26.25" customHeight="1" thickBot="1" x14ac:dyDescent="0.2">
      <c r="A58" s="305" t="s">
        <v>17</v>
      </c>
      <c r="B58" s="306"/>
      <c r="C58" s="306"/>
      <c r="D58" s="306"/>
      <c r="E58" s="306"/>
      <c r="F58" s="307" t="s">
        <v>75</v>
      </c>
      <c r="G58" s="308"/>
      <c r="H58" s="308"/>
      <c r="I58" s="308"/>
      <c r="J58" s="308"/>
      <c r="K58" s="308"/>
      <c r="L58" s="308"/>
      <c r="M58" s="308"/>
      <c r="N58" s="308"/>
      <c r="O58" s="308"/>
      <c r="P58" s="309"/>
      <c r="Q58" s="309"/>
      <c r="R58" s="309"/>
      <c r="S58" s="308"/>
      <c r="T58" s="310"/>
      <c r="U58" s="35" t="s">
        <v>76</v>
      </c>
      <c r="V58" s="311">
        <f>ROUNDDOWN(SUM(V53:Y57),0)</f>
        <v>0</v>
      </c>
      <c r="W58" s="311"/>
      <c r="X58" s="311"/>
      <c r="Y58" s="312"/>
    </row>
    <row r="59" spans="1:25" s="3" customFormat="1" ht="26.25" customHeight="1" x14ac:dyDescent="0.15">
      <c r="A59" s="305" t="s">
        <v>18</v>
      </c>
      <c r="B59" s="306"/>
      <c r="C59" s="306"/>
      <c r="D59" s="306"/>
      <c r="E59" s="306"/>
      <c r="F59" s="313" t="s">
        <v>77</v>
      </c>
      <c r="G59" s="314"/>
      <c r="H59" s="314"/>
      <c r="I59" s="314"/>
      <c r="J59" s="314"/>
      <c r="K59" s="314"/>
      <c r="L59" s="314"/>
      <c r="M59" s="314"/>
      <c r="N59" s="36" t="s">
        <v>76</v>
      </c>
      <c r="O59" s="37" t="s">
        <v>19</v>
      </c>
      <c r="P59" s="315"/>
      <c r="Q59" s="316"/>
      <c r="R59" s="317"/>
      <c r="S59" s="38" t="s">
        <v>78</v>
      </c>
      <c r="T59" s="39"/>
      <c r="U59" s="40" t="s">
        <v>24</v>
      </c>
      <c r="V59" s="318">
        <f>ROUNDDOWN(V58*P59/100,0)</f>
        <v>0</v>
      </c>
      <c r="W59" s="318"/>
      <c r="X59" s="318"/>
      <c r="Y59" s="319"/>
    </row>
    <row r="60" spans="1:25" s="3" customFormat="1" ht="26.25" customHeight="1" thickBot="1" x14ac:dyDescent="0.2">
      <c r="A60" s="320" t="s">
        <v>20</v>
      </c>
      <c r="B60" s="321"/>
      <c r="C60" s="321"/>
      <c r="D60" s="321"/>
      <c r="E60" s="321"/>
      <c r="F60" s="322" t="s">
        <v>10</v>
      </c>
      <c r="G60" s="322"/>
      <c r="H60" s="322"/>
      <c r="I60" s="323">
        <f>N39</f>
        <v>0</v>
      </c>
      <c r="J60" s="323"/>
      <c r="K60" s="323"/>
      <c r="L60" s="41" t="s">
        <v>50</v>
      </c>
      <c r="M60" s="42" t="s">
        <v>64</v>
      </c>
      <c r="N60" s="324" t="s">
        <v>65</v>
      </c>
      <c r="O60" s="324"/>
      <c r="P60" s="325"/>
      <c r="Q60" s="326"/>
      <c r="R60" s="327"/>
      <c r="S60" s="41" t="s">
        <v>21</v>
      </c>
      <c r="T60" s="43"/>
      <c r="U60" s="44" t="s">
        <v>79</v>
      </c>
      <c r="V60" s="328">
        <f>ROUNDDOWN(I60*P60,0)</f>
        <v>0</v>
      </c>
      <c r="W60" s="328"/>
      <c r="X60" s="328"/>
      <c r="Y60" s="329"/>
    </row>
    <row r="61" spans="1:25" s="3" customFormat="1" ht="26.25" customHeight="1" x14ac:dyDescent="0.15">
      <c r="A61" s="291" t="s">
        <v>22</v>
      </c>
      <c r="B61" s="292"/>
      <c r="C61" s="292"/>
      <c r="D61" s="292"/>
      <c r="E61" s="292"/>
      <c r="F61" s="293" t="s">
        <v>80</v>
      </c>
      <c r="G61" s="294"/>
      <c r="H61" s="294"/>
      <c r="I61" s="294"/>
      <c r="J61" s="294"/>
      <c r="K61" s="294"/>
      <c r="L61" s="294"/>
      <c r="M61" s="294"/>
      <c r="N61" s="294"/>
      <c r="O61" s="294"/>
      <c r="P61" s="295"/>
      <c r="Q61" s="295"/>
      <c r="R61" s="295"/>
      <c r="S61" s="294"/>
      <c r="T61" s="296"/>
      <c r="U61" s="45" t="s">
        <v>40</v>
      </c>
      <c r="V61" s="297">
        <f>SUM(V58:Y60)</f>
        <v>0</v>
      </c>
      <c r="W61" s="297"/>
      <c r="X61" s="297"/>
      <c r="Y61" s="298"/>
    </row>
    <row r="62" spans="1:25" s="3" customFormat="1" ht="26.25" customHeight="1" x14ac:dyDescent="0.15">
      <c r="F62" s="4"/>
      <c r="G62" s="4"/>
      <c r="H62" s="4"/>
      <c r="I62" s="4"/>
      <c r="J62" s="4"/>
      <c r="L62" s="4"/>
      <c r="Q62" s="42"/>
      <c r="R62" s="42"/>
      <c r="S62" s="42"/>
      <c r="T62" s="42"/>
      <c r="U62" s="4"/>
      <c r="V62" s="299" t="s">
        <v>98</v>
      </c>
      <c r="W62" s="299"/>
      <c r="X62" s="300" t="e">
        <f>V61/I54</f>
        <v>#DIV/0!</v>
      </c>
      <c r="Y62" s="300"/>
    </row>
    <row r="63" spans="1:25" s="3" customFormat="1" ht="18.75" customHeight="1" x14ac:dyDescent="0.15">
      <c r="F63" s="4"/>
      <c r="G63" s="4"/>
      <c r="H63" s="4"/>
      <c r="I63" s="4"/>
      <c r="J63" s="4"/>
      <c r="L63" s="4"/>
      <c r="Q63" s="42"/>
      <c r="R63" s="42"/>
      <c r="S63" s="42"/>
      <c r="T63" s="42"/>
      <c r="U63" s="4"/>
      <c r="V63" s="46"/>
      <c r="W63" s="301"/>
      <c r="X63" s="301"/>
      <c r="Y63" s="47"/>
    </row>
    <row r="64" spans="1:25" s="3" customFormat="1" ht="18.75" customHeight="1" x14ac:dyDescent="0.15">
      <c r="A64" s="5" t="s">
        <v>81</v>
      </c>
      <c r="F64" s="48"/>
      <c r="G64" s="48"/>
      <c r="H64" s="48"/>
      <c r="I64" s="48"/>
      <c r="J64" s="48"/>
      <c r="K64" s="48"/>
      <c r="L64" s="48"/>
      <c r="M64" s="48"/>
      <c r="N64" s="48"/>
      <c r="O64" s="302"/>
      <c r="P64" s="302"/>
      <c r="Q64" s="302"/>
      <c r="R64" s="48"/>
      <c r="S64" s="48"/>
      <c r="T64" s="48"/>
      <c r="U64" s="4"/>
      <c r="W64" s="302" t="s">
        <v>26</v>
      </c>
      <c r="X64" s="302"/>
      <c r="Y64" s="302"/>
    </row>
    <row r="65" spans="1:91" s="3" customFormat="1" ht="25.5" customHeight="1" x14ac:dyDescent="0.15">
      <c r="A65" s="303" t="s">
        <v>82</v>
      </c>
      <c r="B65" s="303"/>
      <c r="C65" s="303"/>
      <c r="D65" s="303"/>
      <c r="E65" s="303"/>
      <c r="F65" s="303"/>
      <c r="G65" s="303"/>
      <c r="H65" s="303"/>
      <c r="I65" s="303"/>
      <c r="J65" s="303"/>
      <c r="K65" s="303" t="s">
        <v>83</v>
      </c>
      <c r="L65" s="303"/>
      <c r="M65" s="303"/>
      <c r="N65" s="303"/>
      <c r="O65" s="303"/>
      <c r="P65" s="303"/>
      <c r="Q65" s="303"/>
      <c r="R65" s="303"/>
      <c r="S65" s="303"/>
      <c r="T65" s="303"/>
      <c r="U65" s="131" t="s">
        <v>25</v>
      </c>
      <c r="V65" s="304">
        <f>V47-V61</f>
        <v>0</v>
      </c>
      <c r="W65" s="304"/>
      <c r="X65" s="304"/>
      <c r="Y65" s="304"/>
    </row>
    <row r="66" spans="1:91" s="3" customFormat="1" ht="18.75" customHeight="1" x14ac:dyDescent="0.15">
      <c r="U66" s="4"/>
    </row>
    <row r="67" spans="1:91" s="3" customFormat="1" ht="26.25" customHeight="1" x14ac:dyDescent="0.15">
      <c r="A67" s="289" t="s">
        <v>105</v>
      </c>
      <c r="B67" s="289"/>
      <c r="C67" s="289"/>
      <c r="D67" s="289"/>
      <c r="E67" s="289"/>
      <c r="F67" s="289"/>
      <c r="G67" s="289"/>
      <c r="H67" s="289"/>
      <c r="I67" s="289"/>
      <c r="J67" s="289"/>
      <c r="K67" s="290">
        <f>ROUNDDOWN(V65/2,0)</f>
        <v>0</v>
      </c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89" t="s">
        <v>104</v>
      </c>
      <c r="Y67" s="289"/>
    </row>
    <row r="68" spans="1:91" s="3" customFormat="1" ht="46.5" customHeight="1" thickBot="1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4"/>
      <c r="Y68" s="54"/>
      <c r="AA68" s="114"/>
      <c r="AB68" s="114"/>
      <c r="AC68" s="114"/>
      <c r="AD68" s="114"/>
      <c r="AE68" s="114"/>
      <c r="AF68" s="114"/>
      <c r="AG68" s="116"/>
      <c r="AH68" s="116"/>
      <c r="AI68" s="116"/>
      <c r="AJ68" s="116"/>
      <c r="AK68" s="116"/>
    </row>
    <row r="69" spans="1:91" s="67" customFormat="1" ht="21" customHeight="1" x14ac:dyDescent="0.15">
      <c r="A69" s="434" t="s">
        <v>217</v>
      </c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34"/>
      <c r="M69" s="434"/>
      <c r="N69" s="434"/>
      <c r="O69" s="434"/>
      <c r="P69" s="434"/>
      <c r="Q69" s="434"/>
      <c r="R69" s="434"/>
      <c r="S69" s="434"/>
      <c r="T69" s="434"/>
      <c r="U69" s="434"/>
      <c r="V69" s="434"/>
      <c r="W69" s="434"/>
      <c r="X69" s="434"/>
      <c r="Y69" s="434"/>
      <c r="Z69" s="112"/>
      <c r="AA69" s="112"/>
      <c r="AB69" s="112"/>
      <c r="AC69" s="112"/>
      <c r="AD69" s="112"/>
      <c r="AE69" s="112"/>
      <c r="AF69" s="112"/>
      <c r="AG69" s="113" t="s">
        <v>198</v>
      </c>
      <c r="AH69" s="112"/>
      <c r="AI69" s="112"/>
      <c r="AJ69" s="112"/>
      <c r="AK69" s="112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</row>
    <row r="70" spans="1:91" s="3" customFormat="1" ht="18.75" customHeight="1" x14ac:dyDescent="0.15">
      <c r="X70" s="48"/>
    </row>
    <row r="71" spans="1:91" s="3" customFormat="1" ht="18.75" customHeight="1" x14ac:dyDescent="0.15">
      <c r="A71" s="5" t="s">
        <v>144</v>
      </c>
      <c r="B71" s="6"/>
      <c r="C71" s="7"/>
    </row>
    <row r="72" spans="1:91" s="3" customFormat="1" ht="18.75" customHeight="1" thickBot="1" x14ac:dyDescent="0.2">
      <c r="A72" s="303" t="s">
        <v>84</v>
      </c>
      <c r="B72" s="303"/>
      <c r="C72" s="303"/>
      <c r="D72" s="303"/>
      <c r="E72" s="303"/>
      <c r="F72" s="303"/>
      <c r="G72" s="303"/>
      <c r="H72" s="435" t="s">
        <v>42</v>
      </c>
      <c r="I72" s="435"/>
      <c r="J72" s="435"/>
      <c r="K72" s="435"/>
      <c r="L72" s="435"/>
      <c r="M72" s="435"/>
      <c r="N72" s="303" t="s">
        <v>43</v>
      </c>
      <c r="O72" s="303"/>
      <c r="P72" s="303"/>
      <c r="Q72" s="303"/>
      <c r="R72" s="303"/>
      <c r="S72" s="303"/>
      <c r="T72" s="303" t="s">
        <v>44</v>
      </c>
      <c r="U72" s="303"/>
      <c r="V72" s="303"/>
      <c r="W72" s="303"/>
      <c r="X72" s="303"/>
      <c r="Y72" s="303"/>
      <c r="AA72" s="61" t="s">
        <v>160</v>
      </c>
      <c r="AB72" s="61">
        <v>175000</v>
      </c>
      <c r="AD72" s="63" t="s">
        <v>172</v>
      </c>
      <c r="AE72" s="63" t="s">
        <v>157</v>
      </c>
      <c r="AF72" s="63" t="s">
        <v>156</v>
      </c>
    </row>
    <row r="73" spans="1:91" s="3" customFormat="1" ht="26.25" customHeight="1" thickBot="1" x14ac:dyDescent="0.2">
      <c r="A73" s="410">
        <f>施業提案書!AC18</f>
        <v>0</v>
      </c>
      <c r="B73" s="410"/>
      <c r="C73" s="410"/>
      <c r="D73" s="410"/>
      <c r="E73" s="411"/>
      <c r="F73" s="412" t="s">
        <v>45</v>
      </c>
      <c r="G73" s="445"/>
      <c r="H73" s="446"/>
      <c r="I73" s="447"/>
      <c r="J73" s="447"/>
      <c r="K73" s="447"/>
      <c r="L73" s="447"/>
      <c r="M73" s="448"/>
      <c r="N73" s="449" t="s">
        <v>85</v>
      </c>
      <c r="O73" s="449"/>
      <c r="P73" s="449"/>
      <c r="Q73" s="449"/>
      <c r="R73" s="417" t="s">
        <v>46</v>
      </c>
      <c r="S73" s="421"/>
      <c r="T73" s="453" t="s">
        <v>85</v>
      </c>
      <c r="U73" s="449"/>
      <c r="V73" s="449"/>
      <c r="W73" s="449"/>
      <c r="X73" s="417" t="s">
        <v>47</v>
      </c>
      <c r="Y73" s="421"/>
      <c r="AA73" s="61" t="s">
        <v>162</v>
      </c>
      <c r="AB73" s="61">
        <v>341000</v>
      </c>
      <c r="AD73" s="61" t="e">
        <f>VLOOKUP(H73,AA72:AB83,2,FALSE)</f>
        <v>#N/A</v>
      </c>
      <c r="AE73" s="61" t="e">
        <f>ROUNDDOWN(A73*AD73*1.39*1.1*1.7,-3)</f>
        <v>#N/A</v>
      </c>
      <c r="AF73" s="61" t="e">
        <f>ROUNDDOWN(AE73*0.4,2)</f>
        <v>#N/A</v>
      </c>
    </row>
    <row r="74" spans="1:91" s="3" customFormat="1" ht="26.25" customHeight="1" x14ac:dyDescent="0.15">
      <c r="A74" s="410"/>
      <c r="B74" s="410"/>
      <c r="C74" s="410"/>
      <c r="D74" s="410"/>
      <c r="E74" s="411"/>
      <c r="F74" s="412"/>
      <c r="G74" s="413"/>
      <c r="H74" s="422">
        <v>25</v>
      </c>
      <c r="I74" s="422"/>
      <c r="J74" s="422"/>
      <c r="K74" s="454"/>
      <c r="L74" s="455" t="s">
        <v>48</v>
      </c>
      <c r="M74" s="425"/>
      <c r="N74" s="450"/>
      <c r="O74" s="451"/>
      <c r="P74" s="451"/>
      <c r="Q74" s="451"/>
      <c r="R74" s="452"/>
      <c r="S74" s="424"/>
      <c r="T74" s="450"/>
      <c r="U74" s="451"/>
      <c r="V74" s="451"/>
      <c r="W74" s="451"/>
      <c r="X74" s="452"/>
      <c r="Y74" s="424"/>
      <c r="AA74" s="61" t="s">
        <v>163</v>
      </c>
      <c r="AB74" s="61">
        <v>408000</v>
      </c>
      <c r="AE74" s="63" t="s">
        <v>175</v>
      </c>
      <c r="AF74" s="63" t="s">
        <v>176</v>
      </c>
    </row>
    <row r="75" spans="1:91" s="3" customFormat="1" ht="18.75" customHeight="1" x14ac:dyDescent="0.15">
      <c r="B75" s="8"/>
      <c r="C75" s="9"/>
      <c r="D75" s="9"/>
      <c r="E75" s="9"/>
      <c r="F75" s="9"/>
      <c r="G75" s="9"/>
      <c r="H75" s="9"/>
      <c r="I75" s="1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AA75" s="61" t="s">
        <v>161</v>
      </c>
      <c r="AB75" s="61">
        <v>132000</v>
      </c>
      <c r="AE75" s="61" t="e">
        <f>ROUNDDOWN(A73*AD73*1.39,0)</f>
        <v>#N/A</v>
      </c>
      <c r="AF75" s="61" t="e">
        <f>ROUNDDOWN(AE75-AF73,-3)</f>
        <v>#N/A</v>
      </c>
    </row>
    <row r="76" spans="1:91" s="3" customFormat="1" ht="18.75" customHeight="1" x14ac:dyDescent="0.15">
      <c r="A76" s="5" t="s">
        <v>99</v>
      </c>
      <c r="E76" s="3" t="s">
        <v>101</v>
      </c>
      <c r="U76" s="4"/>
      <c r="W76" s="302" t="s">
        <v>26</v>
      </c>
      <c r="X76" s="302"/>
      <c r="Y76" s="302"/>
      <c r="AA76" s="61" t="s">
        <v>164</v>
      </c>
      <c r="AB76" s="61">
        <v>246000</v>
      </c>
    </row>
    <row r="77" spans="1:91" s="3" customFormat="1" ht="26.25" customHeight="1" x14ac:dyDescent="0.15">
      <c r="A77" s="372" t="s">
        <v>55</v>
      </c>
      <c r="B77" s="373"/>
      <c r="C77" s="373"/>
      <c r="D77" s="373"/>
      <c r="E77" s="373"/>
      <c r="F77" s="19"/>
      <c r="G77" s="20"/>
      <c r="H77" s="20"/>
      <c r="I77" s="20"/>
      <c r="J77" s="20"/>
      <c r="K77" s="20"/>
      <c r="L77" s="21"/>
      <c r="M77" s="20"/>
      <c r="N77" s="20"/>
      <c r="O77" s="21"/>
      <c r="P77" s="21"/>
      <c r="Q77" s="22"/>
      <c r="R77" s="22"/>
      <c r="S77" s="21"/>
      <c r="T77" s="23"/>
      <c r="U77" s="56" t="s">
        <v>86</v>
      </c>
      <c r="V77" s="456" t="e">
        <f>AF73</f>
        <v>#N/A</v>
      </c>
      <c r="W77" s="457"/>
      <c r="X77" s="457"/>
      <c r="Y77" s="458"/>
      <c r="AA77" s="61" t="s">
        <v>165</v>
      </c>
      <c r="AB77" s="61">
        <v>302000</v>
      </c>
    </row>
    <row r="78" spans="1:91" s="3" customFormat="1" ht="26.25" customHeight="1" x14ac:dyDescent="0.15">
      <c r="A78" s="459" t="s">
        <v>58</v>
      </c>
      <c r="B78" s="460"/>
      <c r="C78" s="460"/>
      <c r="D78" s="460"/>
      <c r="E78" s="461"/>
      <c r="F78" s="24" t="s">
        <v>106</v>
      </c>
      <c r="G78" s="25"/>
      <c r="H78" s="25"/>
      <c r="I78" s="25"/>
      <c r="J78" s="25"/>
      <c r="K78" s="25"/>
      <c r="L78" s="25"/>
      <c r="M78" s="25"/>
      <c r="N78" s="25"/>
      <c r="O78" s="26"/>
      <c r="P78" s="26"/>
      <c r="Q78" s="27"/>
      <c r="R78" s="27"/>
      <c r="S78" s="26"/>
      <c r="T78" s="28"/>
      <c r="U78" s="60" t="s">
        <v>87</v>
      </c>
      <c r="V78" s="462" t="e">
        <f>AF75</f>
        <v>#N/A</v>
      </c>
      <c r="W78" s="463"/>
      <c r="X78" s="463"/>
      <c r="Y78" s="464"/>
      <c r="AA78" s="61" t="s">
        <v>166</v>
      </c>
      <c r="AB78" s="61">
        <v>117000</v>
      </c>
    </row>
    <row r="79" spans="1:91" s="3" customFormat="1" ht="26.25" customHeight="1" x14ac:dyDescent="0.15">
      <c r="A79" s="291" t="s">
        <v>60</v>
      </c>
      <c r="B79" s="292"/>
      <c r="C79" s="292"/>
      <c r="D79" s="292"/>
      <c r="E79" s="292"/>
      <c r="F79" s="293" t="s">
        <v>88</v>
      </c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131" t="s">
        <v>57</v>
      </c>
      <c r="V79" s="383" t="e">
        <f>SUM(V77:Y78)</f>
        <v>#N/A</v>
      </c>
      <c r="W79" s="383"/>
      <c r="X79" s="383"/>
      <c r="Y79" s="383"/>
      <c r="AA79" s="61" t="s">
        <v>167</v>
      </c>
      <c r="AB79" s="61">
        <v>283000</v>
      </c>
    </row>
    <row r="80" spans="1:91" s="3" customFormat="1" ht="37.5" customHeight="1" x14ac:dyDescent="0.15">
      <c r="A80" s="29"/>
      <c r="AA80" s="61" t="s">
        <v>168</v>
      </c>
      <c r="AB80" s="61">
        <v>350000</v>
      </c>
    </row>
    <row r="81" spans="1:28" s="3" customFormat="1" ht="18.75" customHeight="1" x14ac:dyDescent="0.15">
      <c r="A81" s="5" t="s">
        <v>62</v>
      </c>
      <c r="B81" s="8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T81" s="9"/>
      <c r="U81" s="9"/>
      <c r="V81" s="9"/>
      <c r="W81" s="302"/>
      <c r="X81" s="302"/>
      <c r="Y81" s="302"/>
      <c r="AA81" s="61" t="s">
        <v>169</v>
      </c>
      <c r="AB81" s="61">
        <v>101000</v>
      </c>
    </row>
    <row r="82" spans="1:28" s="3" customFormat="1" ht="18.75" customHeight="1" x14ac:dyDescent="0.15">
      <c r="A82" s="5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T82" s="9"/>
      <c r="U82" s="9"/>
      <c r="V82" s="9"/>
      <c r="W82" s="130"/>
      <c r="X82" s="130"/>
      <c r="Y82" s="130"/>
      <c r="AA82" s="61" t="s">
        <v>170</v>
      </c>
      <c r="AB82" s="61">
        <v>216000</v>
      </c>
    </row>
    <row r="83" spans="1:28" s="3" customFormat="1" ht="18.75" customHeight="1" x14ac:dyDescent="0.15">
      <c r="A83" s="359" t="s">
        <v>143</v>
      </c>
      <c r="B83" s="359"/>
      <c r="C83" s="359"/>
      <c r="D83" s="359"/>
      <c r="E83" s="359"/>
      <c r="F83" s="359"/>
      <c r="G83" s="359"/>
      <c r="H83" s="359"/>
      <c r="I83" s="359"/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X83" s="359"/>
      <c r="Y83" s="359"/>
      <c r="AA83" s="61" t="s">
        <v>171</v>
      </c>
      <c r="AB83" s="61">
        <v>272000</v>
      </c>
    </row>
    <row r="84" spans="1:28" s="3" customFormat="1" ht="18.75" customHeight="1" thickBot="1" x14ac:dyDescent="0.2">
      <c r="A84" s="5"/>
      <c r="B84" s="8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360"/>
      <c r="P84" s="360"/>
      <c r="Q84" s="360"/>
      <c r="R84" s="360"/>
      <c r="S84" s="360"/>
      <c r="T84" s="9"/>
      <c r="U84" s="9"/>
      <c r="V84" s="9"/>
      <c r="W84" s="302" t="s">
        <v>26</v>
      </c>
      <c r="X84" s="302"/>
      <c r="Y84" s="302"/>
    </row>
    <row r="85" spans="1:28" s="3" customFormat="1" ht="26.25" customHeight="1" x14ac:dyDescent="0.15">
      <c r="A85" s="361" t="s">
        <v>111</v>
      </c>
      <c r="B85" s="364" t="s">
        <v>89</v>
      </c>
      <c r="C85" s="364"/>
      <c r="D85" s="364"/>
      <c r="E85" s="364"/>
      <c r="F85" s="343" t="s">
        <v>12</v>
      </c>
      <c r="G85" s="343"/>
      <c r="H85" s="343"/>
      <c r="I85" s="344">
        <f>A73</f>
        <v>0</v>
      </c>
      <c r="J85" s="344"/>
      <c r="K85" s="344"/>
      <c r="L85" s="30" t="s">
        <v>63</v>
      </c>
      <c r="M85" s="132" t="s">
        <v>64</v>
      </c>
      <c r="N85" s="336" t="s">
        <v>65</v>
      </c>
      <c r="O85" s="336"/>
      <c r="P85" s="365"/>
      <c r="Q85" s="366"/>
      <c r="R85" s="367"/>
      <c r="S85" s="348" t="s">
        <v>66</v>
      </c>
      <c r="T85" s="349"/>
      <c r="U85" s="131" t="s">
        <v>59</v>
      </c>
      <c r="V85" s="342">
        <f>ROUNDDOWN(I85*P85,0)</f>
        <v>0</v>
      </c>
      <c r="W85" s="342"/>
      <c r="X85" s="342"/>
      <c r="Y85" s="342"/>
    </row>
    <row r="86" spans="1:28" s="3" customFormat="1" ht="26.25" customHeight="1" x14ac:dyDescent="0.15">
      <c r="A86" s="362"/>
      <c r="B86" s="364" t="s">
        <v>28</v>
      </c>
      <c r="C86" s="364"/>
      <c r="D86" s="364"/>
      <c r="E86" s="364"/>
      <c r="F86" s="343" t="s">
        <v>12</v>
      </c>
      <c r="G86" s="343"/>
      <c r="H86" s="343"/>
      <c r="I86" s="344">
        <f>A73</f>
        <v>0</v>
      </c>
      <c r="J86" s="344"/>
      <c r="K86" s="344"/>
      <c r="L86" s="30" t="s">
        <v>63</v>
      </c>
      <c r="M86" s="31" t="s">
        <v>64</v>
      </c>
      <c r="N86" s="354" t="s">
        <v>65</v>
      </c>
      <c r="O86" s="355"/>
      <c r="P86" s="356"/>
      <c r="Q86" s="357"/>
      <c r="R86" s="358"/>
      <c r="S86" s="465" t="s">
        <v>107</v>
      </c>
      <c r="T86" s="351"/>
      <c r="U86" s="131" t="s">
        <v>61</v>
      </c>
      <c r="V86" s="342">
        <f>ROUNDDOWN(I86*P86,0)</f>
        <v>0</v>
      </c>
      <c r="W86" s="342"/>
      <c r="X86" s="342"/>
      <c r="Y86" s="342"/>
    </row>
    <row r="87" spans="1:28" s="3" customFormat="1" ht="26.25" customHeight="1" x14ac:dyDescent="0.15">
      <c r="A87" s="362"/>
      <c r="B87" s="364" t="s">
        <v>29</v>
      </c>
      <c r="C87" s="364"/>
      <c r="D87" s="364"/>
      <c r="E87" s="364"/>
      <c r="F87" s="343" t="s">
        <v>12</v>
      </c>
      <c r="G87" s="343"/>
      <c r="H87" s="343"/>
      <c r="I87" s="344">
        <f>A73</f>
        <v>0</v>
      </c>
      <c r="J87" s="344"/>
      <c r="K87" s="344"/>
      <c r="L87" s="30" t="s">
        <v>63</v>
      </c>
      <c r="M87" s="31" t="s">
        <v>64</v>
      </c>
      <c r="N87" s="354" t="s">
        <v>65</v>
      </c>
      <c r="O87" s="355"/>
      <c r="P87" s="356"/>
      <c r="Q87" s="357"/>
      <c r="R87" s="358"/>
      <c r="S87" s="465" t="s">
        <v>107</v>
      </c>
      <c r="T87" s="351"/>
      <c r="U87" s="131" t="s">
        <v>67</v>
      </c>
      <c r="V87" s="342">
        <f>ROUNDDOWN(I87*P87,0)</f>
        <v>0</v>
      </c>
      <c r="W87" s="342"/>
      <c r="X87" s="342"/>
      <c r="Y87" s="342"/>
    </row>
    <row r="88" spans="1:28" s="3" customFormat="1" ht="26.25" customHeight="1" x14ac:dyDescent="0.15">
      <c r="A88" s="362"/>
      <c r="B88" s="364" t="s">
        <v>90</v>
      </c>
      <c r="C88" s="364"/>
      <c r="D88" s="364"/>
      <c r="E88" s="364"/>
      <c r="F88" s="343" t="s">
        <v>12</v>
      </c>
      <c r="G88" s="343"/>
      <c r="H88" s="343"/>
      <c r="I88" s="344">
        <f>A73</f>
        <v>0</v>
      </c>
      <c r="J88" s="344"/>
      <c r="K88" s="344"/>
      <c r="L88" s="30" t="s">
        <v>63</v>
      </c>
      <c r="M88" s="31" t="s">
        <v>64</v>
      </c>
      <c r="N88" s="354" t="s">
        <v>65</v>
      </c>
      <c r="O88" s="355"/>
      <c r="P88" s="356"/>
      <c r="Q88" s="357"/>
      <c r="R88" s="358"/>
      <c r="S88" s="465" t="s">
        <v>107</v>
      </c>
      <c r="T88" s="351"/>
      <c r="U88" s="131" t="s">
        <v>69</v>
      </c>
      <c r="V88" s="342">
        <f>ROUNDDOWN(I88*P88,0)</f>
        <v>0</v>
      </c>
      <c r="W88" s="342"/>
      <c r="X88" s="342"/>
      <c r="Y88" s="342"/>
    </row>
    <row r="89" spans="1:28" s="3" customFormat="1" ht="26.25" customHeight="1" thickBot="1" x14ac:dyDescent="0.2">
      <c r="A89" s="363"/>
      <c r="B89" s="364" t="s">
        <v>30</v>
      </c>
      <c r="C89" s="364"/>
      <c r="D89" s="364"/>
      <c r="E89" s="364"/>
      <c r="F89" s="343" t="s">
        <v>12</v>
      </c>
      <c r="G89" s="343"/>
      <c r="H89" s="343"/>
      <c r="I89" s="344">
        <f>A73</f>
        <v>0</v>
      </c>
      <c r="J89" s="344"/>
      <c r="K89" s="344"/>
      <c r="L89" s="30" t="s">
        <v>63</v>
      </c>
      <c r="M89" s="31" t="s">
        <v>64</v>
      </c>
      <c r="N89" s="354" t="s">
        <v>65</v>
      </c>
      <c r="O89" s="355"/>
      <c r="P89" s="439"/>
      <c r="Q89" s="440"/>
      <c r="R89" s="441"/>
      <c r="S89" s="465" t="s">
        <v>107</v>
      </c>
      <c r="T89" s="351"/>
      <c r="U89" s="131" t="s">
        <v>70</v>
      </c>
      <c r="V89" s="342">
        <f>ROUNDDOWN(I89*P89,0)</f>
        <v>0</v>
      </c>
      <c r="W89" s="342"/>
      <c r="X89" s="342"/>
      <c r="Y89" s="342"/>
    </row>
    <row r="90" spans="1:28" s="3" customFormat="1" ht="26.25" customHeight="1" thickBot="1" x14ac:dyDescent="0.2">
      <c r="A90" s="305" t="s">
        <v>17</v>
      </c>
      <c r="B90" s="306"/>
      <c r="C90" s="306"/>
      <c r="D90" s="306"/>
      <c r="E90" s="306"/>
      <c r="F90" s="307" t="s">
        <v>91</v>
      </c>
      <c r="G90" s="308"/>
      <c r="H90" s="308"/>
      <c r="I90" s="308"/>
      <c r="J90" s="308"/>
      <c r="K90" s="308"/>
      <c r="L90" s="308"/>
      <c r="M90" s="308"/>
      <c r="N90" s="308"/>
      <c r="O90" s="308"/>
      <c r="P90" s="309"/>
      <c r="Q90" s="309"/>
      <c r="R90" s="309"/>
      <c r="S90" s="308"/>
      <c r="T90" s="310"/>
      <c r="U90" s="35" t="s">
        <v>71</v>
      </c>
      <c r="V90" s="311">
        <f>ROUNDDOWN(SUM(V85:Y89),0)</f>
        <v>0</v>
      </c>
      <c r="W90" s="311"/>
      <c r="X90" s="311"/>
      <c r="Y90" s="312"/>
    </row>
    <row r="91" spans="1:28" s="3" customFormat="1" ht="26.25" customHeight="1" thickBot="1" x14ac:dyDescent="0.2">
      <c r="A91" s="305" t="s">
        <v>18</v>
      </c>
      <c r="B91" s="306"/>
      <c r="C91" s="306"/>
      <c r="D91" s="306"/>
      <c r="E91" s="306"/>
      <c r="F91" s="313" t="s">
        <v>77</v>
      </c>
      <c r="G91" s="314"/>
      <c r="H91" s="314"/>
      <c r="I91" s="314"/>
      <c r="J91" s="314"/>
      <c r="K91" s="314"/>
      <c r="L91" s="314"/>
      <c r="M91" s="314"/>
      <c r="N91" s="36" t="s">
        <v>71</v>
      </c>
      <c r="O91" s="37" t="s">
        <v>19</v>
      </c>
      <c r="P91" s="476"/>
      <c r="Q91" s="477"/>
      <c r="R91" s="478"/>
      <c r="S91" s="38" t="s">
        <v>78</v>
      </c>
      <c r="T91" s="39"/>
      <c r="U91" s="40" t="s">
        <v>74</v>
      </c>
      <c r="V91" s="318">
        <f>ROUNDDOWN(V90*P91/100,0)</f>
        <v>0</v>
      </c>
      <c r="W91" s="318"/>
      <c r="X91" s="318"/>
      <c r="Y91" s="319"/>
    </row>
    <row r="92" spans="1:28" s="3" customFormat="1" ht="26.25" customHeight="1" x14ac:dyDescent="0.15">
      <c r="A92" s="291" t="s">
        <v>22</v>
      </c>
      <c r="B92" s="292"/>
      <c r="C92" s="292"/>
      <c r="D92" s="292"/>
      <c r="E92" s="292"/>
      <c r="F92" s="293" t="s">
        <v>92</v>
      </c>
      <c r="G92" s="294"/>
      <c r="H92" s="294"/>
      <c r="I92" s="294"/>
      <c r="J92" s="294"/>
      <c r="K92" s="294"/>
      <c r="L92" s="294"/>
      <c r="M92" s="294"/>
      <c r="N92" s="294"/>
      <c r="O92" s="294"/>
      <c r="P92" s="295"/>
      <c r="Q92" s="295"/>
      <c r="R92" s="295"/>
      <c r="S92" s="294"/>
      <c r="T92" s="296"/>
      <c r="U92" s="45" t="s">
        <v>76</v>
      </c>
      <c r="V92" s="297">
        <f>SUM(V90:Y91)</f>
        <v>0</v>
      </c>
      <c r="W92" s="297"/>
      <c r="X92" s="297"/>
      <c r="Y92" s="298"/>
    </row>
    <row r="93" spans="1:28" s="3" customFormat="1" ht="26.25" customHeight="1" x14ac:dyDescent="0.15">
      <c r="F93" s="4"/>
      <c r="G93" s="4"/>
      <c r="H93" s="4"/>
      <c r="I93" s="4"/>
      <c r="J93" s="4"/>
      <c r="L93" s="4"/>
      <c r="Q93" s="42"/>
      <c r="R93" s="42"/>
      <c r="S93" s="42"/>
      <c r="T93" s="42"/>
      <c r="U93" s="4"/>
      <c r="V93" s="299" t="s">
        <v>93</v>
      </c>
      <c r="W93" s="299"/>
      <c r="X93" s="300" t="e">
        <f>V92/A73</f>
        <v>#DIV/0!</v>
      </c>
      <c r="Y93" s="300"/>
    </row>
    <row r="94" spans="1:28" s="3" customFormat="1" ht="18.75" customHeight="1" x14ac:dyDescent="0.15">
      <c r="F94" s="4"/>
      <c r="G94" s="4"/>
      <c r="H94" s="4"/>
      <c r="I94" s="4"/>
      <c r="J94" s="4"/>
      <c r="L94" s="4"/>
      <c r="Q94" s="42"/>
      <c r="R94" s="42"/>
      <c r="S94" s="42"/>
      <c r="T94" s="42"/>
      <c r="U94" s="4"/>
      <c r="V94" s="46"/>
      <c r="W94" s="301"/>
      <c r="X94" s="301"/>
      <c r="Y94" s="47"/>
    </row>
    <row r="95" spans="1:28" s="3" customFormat="1" ht="18.75" customHeight="1" x14ac:dyDescent="0.15">
      <c r="A95" s="5" t="s">
        <v>81</v>
      </c>
      <c r="F95" s="48"/>
      <c r="G95" s="48"/>
      <c r="H95" s="48"/>
      <c r="I95" s="48"/>
      <c r="J95" s="48"/>
      <c r="K95" s="48"/>
      <c r="L95" s="48"/>
      <c r="M95" s="48"/>
      <c r="N95" s="48"/>
      <c r="O95" s="302"/>
      <c r="P95" s="302"/>
      <c r="Q95" s="302"/>
      <c r="R95" s="48"/>
      <c r="S95" s="48"/>
      <c r="T95" s="48"/>
      <c r="U95" s="4"/>
      <c r="W95" s="302" t="s">
        <v>26</v>
      </c>
      <c r="X95" s="302"/>
      <c r="Y95" s="302"/>
    </row>
    <row r="96" spans="1:28" s="3" customFormat="1" ht="26.25" customHeight="1" x14ac:dyDescent="0.15">
      <c r="A96" s="303" t="s">
        <v>82</v>
      </c>
      <c r="B96" s="303"/>
      <c r="C96" s="303"/>
      <c r="D96" s="303"/>
      <c r="E96" s="303"/>
      <c r="F96" s="303"/>
      <c r="G96" s="303"/>
      <c r="H96" s="303"/>
      <c r="I96" s="303"/>
      <c r="J96" s="303"/>
      <c r="K96" s="303" t="s">
        <v>94</v>
      </c>
      <c r="L96" s="303"/>
      <c r="M96" s="303"/>
      <c r="N96" s="303"/>
      <c r="O96" s="303"/>
      <c r="P96" s="303"/>
      <c r="Q96" s="303"/>
      <c r="R96" s="303"/>
      <c r="S96" s="303"/>
      <c r="T96" s="303"/>
      <c r="U96" s="131" t="s">
        <v>24</v>
      </c>
      <c r="V96" s="475" t="e">
        <f>V79-V92</f>
        <v>#N/A</v>
      </c>
      <c r="W96" s="475"/>
      <c r="X96" s="475"/>
      <c r="Y96" s="475"/>
    </row>
    <row r="97" spans="1:91" s="3" customFormat="1" ht="26.25" customHeight="1" x14ac:dyDescent="0.15">
      <c r="M97" s="49"/>
      <c r="N97" s="49"/>
      <c r="O97" s="49"/>
      <c r="P97" s="49"/>
      <c r="Q97" s="49"/>
      <c r="R97" s="49"/>
      <c r="S97" s="49"/>
      <c r="T97" s="49"/>
      <c r="U97" s="4"/>
    </row>
    <row r="98" spans="1:91" s="68" customFormat="1" ht="26.25" customHeight="1" x14ac:dyDescent="0.2">
      <c r="A98" s="1"/>
      <c r="B98" s="466" t="s">
        <v>191</v>
      </c>
      <c r="C98" s="466"/>
      <c r="D98" s="466"/>
      <c r="E98" s="466"/>
      <c r="F98" s="466"/>
      <c r="G98" s="466"/>
      <c r="H98" s="466"/>
      <c r="I98" s="466"/>
      <c r="J98" s="466"/>
      <c r="K98" s="466"/>
      <c r="L98" s="466"/>
      <c r="M98" s="466"/>
      <c r="N98" s="466"/>
      <c r="O98" s="466"/>
      <c r="P98" s="466"/>
      <c r="Q98" s="466"/>
      <c r="R98" s="466"/>
      <c r="S98" s="466"/>
      <c r="T98" s="466"/>
      <c r="U98" s="466"/>
      <c r="V98" s="466"/>
      <c r="W98" s="466"/>
      <c r="X98" s="466"/>
      <c r="Y98" s="466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s="68" customFormat="1" ht="26.25" customHeight="1" thickBot="1" x14ac:dyDescent="0.25">
      <c r="A99" s="1"/>
      <c r="B99" s="466"/>
      <c r="C99" s="466"/>
      <c r="D99" s="466"/>
      <c r="E99" s="466"/>
      <c r="F99" s="466"/>
      <c r="G99" s="466"/>
      <c r="H99" s="466"/>
      <c r="I99" s="466"/>
      <c r="J99" s="466"/>
      <c r="K99" s="466"/>
      <c r="L99" s="466"/>
      <c r="M99" s="466"/>
      <c r="N99" s="466"/>
      <c r="O99" s="466"/>
      <c r="P99" s="466"/>
      <c r="Q99" s="466"/>
      <c r="R99" s="466"/>
      <c r="S99" s="466"/>
      <c r="T99" s="466"/>
      <c r="U99" s="466"/>
      <c r="V99" s="466"/>
      <c r="W99" s="466"/>
      <c r="X99" s="466"/>
      <c r="Y99" s="466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s="68" customFormat="1" ht="26.25" customHeight="1" x14ac:dyDescent="0.2">
      <c r="A100" s="2"/>
      <c r="B100" s="467" t="s">
        <v>38</v>
      </c>
      <c r="C100" s="467"/>
      <c r="D100" s="467"/>
      <c r="E100" s="467"/>
      <c r="F100" s="467"/>
      <c r="G100" s="467"/>
      <c r="H100" s="467"/>
      <c r="I100" s="467"/>
      <c r="J100" s="467"/>
      <c r="K100" s="467"/>
      <c r="L100" s="467"/>
      <c r="M100" s="467"/>
      <c r="N100" s="467"/>
      <c r="O100" s="467"/>
      <c r="P100" s="467"/>
      <c r="Q100" s="467"/>
      <c r="R100" s="467"/>
      <c r="S100" s="467"/>
      <c r="T100" s="467"/>
      <c r="U100" s="468"/>
      <c r="V100" s="469"/>
      <c r="W100" s="470"/>
      <c r="X100" s="470"/>
      <c r="Y100" s="47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s="68" customFormat="1" ht="26.25" customHeight="1" thickBot="1" x14ac:dyDescent="0.25">
      <c r="A101" s="1"/>
      <c r="B101" s="467" t="s">
        <v>39</v>
      </c>
      <c r="C101" s="467"/>
      <c r="D101" s="467"/>
      <c r="E101" s="467"/>
      <c r="F101" s="467"/>
      <c r="G101" s="467"/>
      <c r="H101" s="467"/>
      <c r="I101" s="467"/>
      <c r="J101" s="467"/>
      <c r="K101" s="467"/>
      <c r="L101" s="467"/>
      <c r="M101" s="467"/>
      <c r="N101" s="467"/>
      <c r="O101" s="467"/>
      <c r="P101" s="467"/>
      <c r="Q101" s="467"/>
      <c r="R101" s="467"/>
      <c r="S101" s="467"/>
      <c r="T101" s="467"/>
      <c r="U101" s="468"/>
      <c r="V101" s="472"/>
      <c r="W101" s="473"/>
      <c r="X101" s="473"/>
      <c r="Y101" s="474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s="68" customFormat="1" ht="41.25" customHeight="1" thickBot="1" x14ac:dyDescent="0.25">
      <c r="A102" s="1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7"/>
      <c r="W102" s="87"/>
      <c r="X102" s="87"/>
      <c r="Y102" s="87"/>
      <c r="Z102" s="1"/>
      <c r="AA102" s="115"/>
      <c r="AB102" s="115"/>
      <c r="AC102" s="115"/>
      <c r="AD102" s="115"/>
      <c r="AE102" s="115"/>
      <c r="AF102" s="115"/>
      <c r="AG102" s="117"/>
      <c r="AH102" s="117"/>
      <c r="AI102" s="117"/>
      <c r="AJ102" s="117"/>
      <c r="AK102" s="117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21" customHeight="1" x14ac:dyDescent="0.15">
      <c r="A103" s="434" t="s">
        <v>215</v>
      </c>
      <c r="B103" s="434"/>
      <c r="C103" s="434"/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434"/>
      <c r="S103" s="434"/>
      <c r="T103" s="434"/>
      <c r="U103" s="434"/>
      <c r="V103" s="434"/>
      <c r="W103" s="434"/>
      <c r="X103" s="434"/>
      <c r="Y103" s="434"/>
      <c r="AG103" s="111" t="s">
        <v>200</v>
      </c>
    </row>
    <row r="104" spans="1:91" ht="18.75" customHeight="1" x14ac:dyDescent="0.15">
      <c r="A104" s="50"/>
      <c r="B104" s="51"/>
      <c r="C104" s="51"/>
      <c r="D104" s="51"/>
      <c r="E104" s="51"/>
      <c r="F104" s="51"/>
      <c r="G104" s="51"/>
      <c r="H104" s="51"/>
      <c r="I104" s="52"/>
      <c r="J104" s="52"/>
      <c r="K104" s="52"/>
      <c r="L104" s="52"/>
      <c r="T104" s="65"/>
      <c r="X104" s="48"/>
      <c r="Y104" s="65"/>
    </row>
    <row r="105" spans="1:91" ht="18.75" customHeight="1" x14ac:dyDescent="0.15">
      <c r="A105" s="5" t="s">
        <v>204</v>
      </c>
      <c r="B105" s="51"/>
      <c r="C105" s="51"/>
      <c r="D105" s="51"/>
      <c r="E105" s="51"/>
      <c r="F105" s="51"/>
      <c r="G105" s="51"/>
      <c r="H105" s="51"/>
      <c r="I105" s="52"/>
      <c r="J105" s="52"/>
      <c r="K105" s="52"/>
      <c r="L105" s="52"/>
      <c r="T105" s="65"/>
      <c r="X105" s="48"/>
      <c r="Y105" s="65"/>
    </row>
    <row r="106" spans="1:91" s="3" customFormat="1" ht="18.75" customHeight="1" thickBot="1" x14ac:dyDescent="0.2">
      <c r="A106" s="303" t="s">
        <v>205</v>
      </c>
      <c r="B106" s="303"/>
      <c r="C106" s="303"/>
      <c r="D106" s="303"/>
      <c r="E106" s="303"/>
      <c r="F106" s="303"/>
      <c r="G106" s="303"/>
      <c r="H106" s="303" t="s">
        <v>42</v>
      </c>
      <c r="I106" s="303"/>
      <c r="J106" s="303"/>
      <c r="K106" s="303"/>
      <c r="L106" s="303"/>
      <c r="M106" s="303"/>
      <c r="N106" s="303" t="s">
        <v>43</v>
      </c>
      <c r="O106" s="303"/>
      <c r="P106" s="303"/>
      <c r="Q106" s="303"/>
      <c r="R106" s="303"/>
      <c r="S106" s="303"/>
      <c r="T106" s="435" t="s">
        <v>44</v>
      </c>
      <c r="U106" s="435"/>
      <c r="V106" s="435"/>
      <c r="W106" s="435"/>
      <c r="X106" s="303"/>
      <c r="Y106" s="303"/>
    </row>
    <row r="107" spans="1:91" s="3" customFormat="1" ht="26.25" customHeight="1" thickBot="1" x14ac:dyDescent="0.2">
      <c r="A107" s="410">
        <f>施業提案書!AH16</f>
        <v>0</v>
      </c>
      <c r="B107" s="410"/>
      <c r="C107" s="410"/>
      <c r="D107" s="410"/>
      <c r="E107" s="411"/>
      <c r="F107" s="412" t="s">
        <v>45</v>
      </c>
      <c r="G107" s="413"/>
      <c r="H107" s="414" t="s">
        <v>178</v>
      </c>
      <c r="I107" s="414"/>
      <c r="J107" s="414"/>
      <c r="K107" s="414"/>
      <c r="L107" s="414"/>
      <c r="M107" s="414"/>
      <c r="N107" s="415">
        <f>I112+I113</f>
        <v>0</v>
      </c>
      <c r="O107" s="416"/>
      <c r="P107" s="416"/>
      <c r="Q107" s="416"/>
      <c r="R107" s="417" t="s">
        <v>46</v>
      </c>
      <c r="S107" s="417"/>
      <c r="T107" s="418"/>
      <c r="U107" s="419"/>
      <c r="V107" s="419"/>
      <c r="W107" s="420"/>
      <c r="X107" s="417" t="s">
        <v>47</v>
      </c>
      <c r="Y107" s="421"/>
    </row>
    <row r="108" spans="1:91" s="3" customFormat="1" ht="26.25" customHeight="1" x14ac:dyDescent="0.15">
      <c r="A108" s="410"/>
      <c r="B108" s="410"/>
      <c r="C108" s="410"/>
      <c r="D108" s="410"/>
      <c r="E108" s="411"/>
      <c r="F108" s="412"/>
      <c r="G108" s="413"/>
      <c r="H108" s="422">
        <v>100</v>
      </c>
      <c r="I108" s="422"/>
      <c r="J108" s="422"/>
      <c r="K108" s="423"/>
      <c r="L108" s="424" t="s">
        <v>48</v>
      </c>
      <c r="M108" s="425"/>
      <c r="N108" s="426" t="e">
        <f>N107/A107</f>
        <v>#DIV/0!</v>
      </c>
      <c r="O108" s="427"/>
      <c r="P108" s="427"/>
      <c r="Q108" s="427"/>
      <c r="R108" s="428" t="s">
        <v>102</v>
      </c>
      <c r="S108" s="429"/>
      <c r="T108" s="430" t="e">
        <f>T107/A107</f>
        <v>#DIV/0!</v>
      </c>
      <c r="U108" s="431"/>
      <c r="V108" s="431"/>
      <c r="W108" s="431"/>
      <c r="X108" s="432" t="s">
        <v>103</v>
      </c>
      <c r="Y108" s="433"/>
    </row>
    <row r="109" spans="1:91" s="3" customFormat="1" ht="26.25" customHeight="1" x14ac:dyDescent="0.15">
      <c r="A109" s="386" t="s">
        <v>109</v>
      </c>
      <c r="B109" s="387"/>
      <c r="C109" s="388"/>
      <c r="D109" s="389">
        <f>D7</f>
        <v>365.81</v>
      </c>
      <c r="E109" s="344"/>
      <c r="F109" s="390" t="s">
        <v>108</v>
      </c>
      <c r="G109" s="39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91" s="3" customFormat="1" ht="18.75" customHeight="1" x14ac:dyDescent="0.15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91" s="3" customFormat="1" ht="18.75" customHeight="1" x14ac:dyDescent="0.15">
      <c r="A111" s="5" t="s">
        <v>99</v>
      </c>
      <c r="U111" s="4"/>
      <c r="W111" s="302" t="s">
        <v>26</v>
      </c>
      <c r="X111" s="302"/>
      <c r="Y111" s="302"/>
      <c r="AA111" s="88"/>
      <c r="AB111" s="89"/>
    </row>
    <row r="112" spans="1:91" s="3" customFormat="1" ht="26.25" customHeight="1" x14ac:dyDescent="0.15">
      <c r="A112" s="392" t="s">
        <v>147</v>
      </c>
      <c r="B112" s="393"/>
      <c r="C112" s="393"/>
      <c r="D112" s="396" t="s">
        <v>49</v>
      </c>
      <c r="E112" s="396"/>
      <c r="F112" s="397" t="s">
        <v>10</v>
      </c>
      <c r="G112" s="397"/>
      <c r="H112" s="397"/>
      <c r="I112" s="398">
        <f>ROUNDDOWN(AB115*45/100,2)</f>
        <v>0</v>
      </c>
      <c r="J112" s="398"/>
      <c r="K112" s="398"/>
      <c r="L112" s="11" t="s">
        <v>50</v>
      </c>
      <c r="M112" s="399" t="s">
        <v>100</v>
      </c>
      <c r="N112" s="399"/>
      <c r="O112" s="399"/>
      <c r="P112" s="400">
        <v>11000</v>
      </c>
      <c r="Q112" s="400"/>
      <c r="R112" s="400"/>
      <c r="S112" s="12" t="s">
        <v>51</v>
      </c>
      <c r="T112" s="13"/>
      <c r="U112" s="14" t="s">
        <v>52</v>
      </c>
      <c r="V112" s="401">
        <f>I112*P112</f>
        <v>0</v>
      </c>
      <c r="W112" s="401"/>
      <c r="X112" s="401"/>
      <c r="Y112" s="402"/>
      <c r="AA112" s="90"/>
      <c r="AB112" s="91"/>
      <c r="AD112" s="88"/>
      <c r="AE112" s="92"/>
      <c r="AF112" s="88"/>
    </row>
    <row r="113" spans="1:32" s="3" customFormat="1" ht="26.25" customHeight="1" thickBot="1" x14ac:dyDescent="0.2">
      <c r="A113" s="394"/>
      <c r="B113" s="395"/>
      <c r="C113" s="395"/>
      <c r="D113" s="403" t="s">
        <v>53</v>
      </c>
      <c r="E113" s="403"/>
      <c r="F113" s="404" t="s">
        <v>10</v>
      </c>
      <c r="G113" s="404"/>
      <c r="H113" s="404"/>
      <c r="I113" s="405">
        <f>ROUNDDOWN(AB115*37/100,2)</f>
        <v>0</v>
      </c>
      <c r="J113" s="405"/>
      <c r="K113" s="405"/>
      <c r="L113" s="15" t="s">
        <v>50</v>
      </c>
      <c r="M113" s="324" t="s">
        <v>100</v>
      </c>
      <c r="N113" s="324"/>
      <c r="O113" s="324"/>
      <c r="P113" s="406">
        <v>9000</v>
      </c>
      <c r="Q113" s="407"/>
      <c r="R113" s="407"/>
      <c r="S113" s="16" t="s">
        <v>51</v>
      </c>
      <c r="T113" s="17"/>
      <c r="U113" s="18" t="s">
        <v>54</v>
      </c>
      <c r="V113" s="408">
        <f>I113*P113</f>
        <v>0</v>
      </c>
      <c r="W113" s="408"/>
      <c r="X113" s="408"/>
      <c r="Y113" s="409"/>
      <c r="AA113" s="61" t="s">
        <v>152</v>
      </c>
      <c r="AB113" s="62">
        <f>A107</f>
        <v>0</v>
      </c>
      <c r="AD113" s="88"/>
      <c r="AE113" s="88"/>
      <c r="AF113" s="88"/>
    </row>
    <row r="114" spans="1:32" s="3" customFormat="1" ht="26.25" customHeight="1" thickBot="1" x14ac:dyDescent="0.2">
      <c r="A114" s="372" t="s">
        <v>55</v>
      </c>
      <c r="B114" s="373"/>
      <c r="C114" s="373"/>
      <c r="D114" s="373"/>
      <c r="E114" s="373"/>
      <c r="F114" s="343" t="s">
        <v>179</v>
      </c>
      <c r="G114" s="374"/>
      <c r="H114" s="374"/>
      <c r="I114" s="375"/>
      <c r="J114" s="376"/>
      <c r="K114" s="376"/>
      <c r="L114" s="376"/>
      <c r="M114" s="376"/>
      <c r="N114" s="376"/>
      <c r="O114" s="376"/>
      <c r="P114" s="377"/>
      <c r="Q114" s="378" t="s">
        <v>180</v>
      </c>
      <c r="R114" s="378"/>
      <c r="S114" s="378"/>
      <c r="T114" s="379"/>
      <c r="U114" s="56" t="s">
        <v>57</v>
      </c>
      <c r="V114" s="380"/>
      <c r="W114" s="381"/>
      <c r="X114" s="381"/>
      <c r="Y114" s="382"/>
      <c r="AA114" s="61" t="s">
        <v>153</v>
      </c>
      <c r="AB114" s="62">
        <f>ROUNDDOWN(D109*AB113*H108/100,5)</f>
        <v>0</v>
      </c>
      <c r="AD114" s="88"/>
      <c r="AE114" s="92"/>
      <c r="AF114" s="88"/>
    </row>
    <row r="115" spans="1:32" s="3" customFormat="1" ht="26.25" customHeight="1" x14ac:dyDescent="0.15">
      <c r="A115" s="291" t="s">
        <v>60</v>
      </c>
      <c r="B115" s="292"/>
      <c r="C115" s="292"/>
      <c r="D115" s="292"/>
      <c r="E115" s="292"/>
      <c r="F115" s="293" t="s">
        <v>142</v>
      </c>
      <c r="G115" s="294"/>
      <c r="H115" s="294"/>
      <c r="I115" s="295"/>
      <c r="J115" s="295"/>
      <c r="K115" s="295"/>
      <c r="L115" s="295"/>
      <c r="M115" s="295"/>
      <c r="N115" s="295"/>
      <c r="O115" s="295"/>
      <c r="P115" s="295"/>
      <c r="Q115" s="294"/>
      <c r="R115" s="294"/>
      <c r="S115" s="294"/>
      <c r="T115" s="294"/>
      <c r="U115" s="131" t="s">
        <v>59</v>
      </c>
      <c r="V115" s="383">
        <f>SUM(V112:Y114)</f>
        <v>0</v>
      </c>
      <c r="W115" s="383"/>
      <c r="X115" s="383"/>
      <c r="Y115" s="383"/>
      <c r="AA115" s="61" t="s">
        <v>154</v>
      </c>
      <c r="AB115" s="62">
        <f>ROUNDDOWN(AB112+AB114,2)</f>
        <v>0</v>
      </c>
      <c r="AD115" s="88"/>
      <c r="AE115" s="88"/>
      <c r="AF115" s="88"/>
    </row>
    <row r="116" spans="1:32" s="3" customFormat="1" ht="37.5" customHeight="1" x14ac:dyDescent="0.15">
      <c r="A116" s="384" t="s">
        <v>182</v>
      </c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85"/>
      <c r="M116" s="385"/>
      <c r="N116" s="385"/>
      <c r="O116" s="385"/>
      <c r="P116" s="385"/>
      <c r="Q116" s="385"/>
      <c r="R116" s="385"/>
      <c r="S116" s="385"/>
      <c r="T116" s="385"/>
      <c r="U116" s="385"/>
      <c r="V116" s="385"/>
      <c r="W116" s="385"/>
      <c r="X116" s="385"/>
      <c r="Y116" s="385"/>
    </row>
    <row r="117" spans="1:32" s="3" customFormat="1" ht="18.75" customHeight="1" x14ac:dyDescent="0.15">
      <c r="A117" s="5" t="s">
        <v>62</v>
      </c>
      <c r="B117" s="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53"/>
      <c r="P117" s="53"/>
      <c r="Q117" s="53"/>
      <c r="R117" s="53"/>
      <c r="S117" s="53"/>
      <c r="T117" s="9"/>
      <c r="U117" s="9"/>
      <c r="V117" s="9"/>
      <c r="W117" s="302"/>
      <c r="X117" s="302"/>
      <c r="Y117" s="302"/>
    </row>
    <row r="118" spans="1:32" s="3" customFormat="1" ht="18.75" customHeight="1" x14ac:dyDescent="0.15">
      <c r="A118" s="5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53"/>
      <c r="P118" s="53"/>
      <c r="Q118" s="53"/>
      <c r="R118" s="53"/>
      <c r="S118" s="53"/>
      <c r="T118" s="9"/>
      <c r="U118" s="9"/>
      <c r="V118" s="9"/>
      <c r="W118" s="130"/>
      <c r="X118" s="130"/>
      <c r="Y118" s="130"/>
    </row>
    <row r="119" spans="1:32" s="3" customFormat="1" ht="18.75" customHeight="1" x14ac:dyDescent="0.15">
      <c r="A119" s="359" t="s">
        <v>143</v>
      </c>
      <c r="B119" s="359"/>
      <c r="C119" s="359"/>
      <c r="D119" s="359"/>
      <c r="E119" s="359"/>
      <c r="F119" s="359"/>
      <c r="G119" s="359"/>
      <c r="H119" s="359"/>
      <c r="I119" s="359"/>
      <c r="J119" s="359"/>
      <c r="K119" s="359"/>
      <c r="L119" s="359"/>
      <c r="M119" s="359"/>
      <c r="N119" s="359"/>
      <c r="O119" s="359"/>
      <c r="P119" s="359"/>
      <c r="Q119" s="359"/>
      <c r="R119" s="359"/>
      <c r="S119" s="359"/>
      <c r="T119" s="359"/>
      <c r="U119" s="359"/>
      <c r="V119" s="359"/>
      <c r="W119" s="359"/>
      <c r="X119" s="359"/>
      <c r="Y119" s="359"/>
    </row>
    <row r="120" spans="1:32" s="3" customFormat="1" ht="18.75" customHeight="1" thickBot="1" x14ac:dyDescent="0.2">
      <c r="A120" s="5"/>
      <c r="B120" s="8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360"/>
      <c r="P120" s="360"/>
      <c r="Q120" s="360"/>
      <c r="R120" s="360"/>
      <c r="S120" s="360"/>
      <c r="T120" s="9"/>
      <c r="U120" s="9"/>
      <c r="V120" s="9"/>
      <c r="W120" s="302" t="s">
        <v>26</v>
      </c>
      <c r="X120" s="302"/>
      <c r="Y120" s="302"/>
    </row>
    <row r="121" spans="1:32" s="3" customFormat="1" ht="26.25" customHeight="1" x14ac:dyDescent="0.15">
      <c r="A121" s="361" t="s">
        <v>178</v>
      </c>
      <c r="B121" s="364" t="s">
        <v>11</v>
      </c>
      <c r="C121" s="364"/>
      <c r="D121" s="364"/>
      <c r="E121" s="364"/>
      <c r="F121" s="343" t="s">
        <v>181</v>
      </c>
      <c r="G121" s="343"/>
      <c r="H121" s="343"/>
      <c r="I121" s="344">
        <f>A107</f>
        <v>0</v>
      </c>
      <c r="J121" s="344"/>
      <c r="K121" s="344"/>
      <c r="L121" s="30" t="s">
        <v>63</v>
      </c>
      <c r="M121" s="132" t="s">
        <v>64</v>
      </c>
      <c r="N121" s="336" t="s">
        <v>65</v>
      </c>
      <c r="O121" s="336"/>
      <c r="P121" s="365"/>
      <c r="Q121" s="366"/>
      <c r="R121" s="367"/>
      <c r="S121" s="348" t="s">
        <v>66</v>
      </c>
      <c r="T121" s="349"/>
      <c r="U121" s="131" t="s">
        <v>67</v>
      </c>
      <c r="V121" s="342">
        <f t="shared" ref="V121:V126" si="0">ROUNDDOWN(I121*P121,0)</f>
        <v>0</v>
      </c>
      <c r="W121" s="342"/>
      <c r="X121" s="342"/>
      <c r="Y121" s="342"/>
    </row>
    <row r="122" spans="1:32" s="3" customFormat="1" ht="26.25" customHeight="1" x14ac:dyDescent="0.15">
      <c r="A122" s="362"/>
      <c r="B122" s="368" t="s">
        <v>13</v>
      </c>
      <c r="C122" s="368"/>
      <c r="D122" s="368"/>
      <c r="E122" s="368"/>
      <c r="F122" s="369" t="s">
        <v>10</v>
      </c>
      <c r="G122" s="369"/>
      <c r="H122" s="369"/>
      <c r="I122" s="353">
        <f>N107</f>
        <v>0</v>
      </c>
      <c r="J122" s="353"/>
      <c r="K122" s="353"/>
      <c r="L122" s="26" t="s">
        <v>50</v>
      </c>
      <c r="M122" s="31" t="s">
        <v>64</v>
      </c>
      <c r="N122" s="354" t="s">
        <v>65</v>
      </c>
      <c r="O122" s="355"/>
      <c r="P122" s="356"/>
      <c r="Q122" s="357"/>
      <c r="R122" s="358"/>
      <c r="S122" s="350" t="s">
        <v>68</v>
      </c>
      <c r="T122" s="351"/>
      <c r="U122" s="131" t="s">
        <v>69</v>
      </c>
      <c r="V122" s="342">
        <f t="shared" si="0"/>
        <v>0</v>
      </c>
      <c r="W122" s="342"/>
      <c r="X122" s="342"/>
      <c r="Y122" s="342"/>
    </row>
    <row r="123" spans="1:32" s="3" customFormat="1" ht="26.25" customHeight="1" x14ac:dyDescent="0.15">
      <c r="A123" s="362"/>
      <c r="B123" s="370" t="s">
        <v>14</v>
      </c>
      <c r="C123" s="370"/>
      <c r="D123" s="370"/>
      <c r="E123" s="370"/>
      <c r="F123" s="371" t="s">
        <v>10</v>
      </c>
      <c r="G123" s="371"/>
      <c r="H123" s="371"/>
      <c r="I123" s="353">
        <f>I122</f>
        <v>0</v>
      </c>
      <c r="J123" s="353"/>
      <c r="K123" s="353"/>
      <c r="L123" s="26" t="s">
        <v>50</v>
      </c>
      <c r="M123" s="31" t="s">
        <v>64</v>
      </c>
      <c r="N123" s="354" t="s">
        <v>65</v>
      </c>
      <c r="O123" s="355"/>
      <c r="P123" s="356"/>
      <c r="Q123" s="357"/>
      <c r="R123" s="358"/>
      <c r="S123" s="350" t="s">
        <v>68</v>
      </c>
      <c r="T123" s="351"/>
      <c r="U123" s="131" t="s">
        <v>70</v>
      </c>
      <c r="V123" s="342">
        <f t="shared" si="0"/>
        <v>0</v>
      </c>
      <c r="W123" s="342"/>
      <c r="X123" s="342"/>
      <c r="Y123" s="342"/>
    </row>
    <row r="124" spans="1:32" s="3" customFormat="1" ht="26.25" customHeight="1" x14ac:dyDescent="0.15">
      <c r="A124" s="363"/>
      <c r="B124" s="352" t="s">
        <v>15</v>
      </c>
      <c r="C124" s="352"/>
      <c r="D124" s="352"/>
      <c r="E124" s="352"/>
      <c r="F124" s="333" t="s">
        <v>10</v>
      </c>
      <c r="G124" s="333"/>
      <c r="H124" s="333"/>
      <c r="I124" s="353">
        <f>I122</f>
        <v>0</v>
      </c>
      <c r="J124" s="353"/>
      <c r="K124" s="353"/>
      <c r="L124" s="26" t="s">
        <v>50</v>
      </c>
      <c r="M124" s="31" t="s">
        <v>64</v>
      </c>
      <c r="N124" s="354" t="s">
        <v>65</v>
      </c>
      <c r="O124" s="355"/>
      <c r="P124" s="356"/>
      <c r="Q124" s="357"/>
      <c r="R124" s="358"/>
      <c r="S124" s="350" t="s">
        <v>68</v>
      </c>
      <c r="T124" s="351"/>
      <c r="U124" s="131" t="s">
        <v>71</v>
      </c>
      <c r="V124" s="342">
        <f t="shared" si="0"/>
        <v>0</v>
      </c>
      <c r="W124" s="342"/>
      <c r="X124" s="342"/>
      <c r="Y124" s="342"/>
    </row>
    <row r="125" spans="1:32" s="3" customFormat="1" ht="26.25" customHeight="1" x14ac:dyDescent="0.15">
      <c r="A125" s="330" t="s">
        <v>23</v>
      </c>
      <c r="B125" s="331"/>
      <c r="C125" s="331"/>
      <c r="D125" s="331"/>
      <c r="E125" s="332"/>
      <c r="F125" s="333" t="s">
        <v>16</v>
      </c>
      <c r="G125" s="334"/>
      <c r="H125" s="334"/>
      <c r="I125" s="335">
        <f>T107</f>
        <v>0</v>
      </c>
      <c r="J125" s="335"/>
      <c r="K125" s="335"/>
      <c r="L125" s="32" t="s">
        <v>72</v>
      </c>
      <c r="M125" s="33" t="s">
        <v>64</v>
      </c>
      <c r="N125" s="336" t="s">
        <v>65</v>
      </c>
      <c r="O125" s="336"/>
      <c r="P125" s="337"/>
      <c r="Q125" s="338"/>
      <c r="R125" s="339"/>
      <c r="S125" s="340" t="s">
        <v>73</v>
      </c>
      <c r="T125" s="341"/>
      <c r="U125" s="34" t="s">
        <v>74</v>
      </c>
      <c r="V125" s="342">
        <f t="shared" si="0"/>
        <v>0</v>
      </c>
      <c r="W125" s="342"/>
      <c r="X125" s="342"/>
      <c r="Y125" s="342"/>
    </row>
    <row r="126" spans="1:32" s="3" customFormat="1" ht="26.25" customHeight="1" thickBot="1" x14ac:dyDescent="0.2">
      <c r="A126" s="330" t="s">
        <v>183</v>
      </c>
      <c r="B126" s="331"/>
      <c r="C126" s="331"/>
      <c r="D126" s="331"/>
      <c r="E126" s="332"/>
      <c r="F126" s="343" t="s">
        <v>181</v>
      </c>
      <c r="G126" s="343"/>
      <c r="H126" s="343"/>
      <c r="I126" s="344">
        <f>I121</f>
        <v>0</v>
      </c>
      <c r="J126" s="344"/>
      <c r="K126" s="344"/>
      <c r="L126" s="30" t="s">
        <v>63</v>
      </c>
      <c r="M126" s="132" t="s">
        <v>64</v>
      </c>
      <c r="N126" s="336" t="s">
        <v>65</v>
      </c>
      <c r="O126" s="336"/>
      <c r="P126" s="345"/>
      <c r="Q126" s="346"/>
      <c r="R126" s="347"/>
      <c r="S126" s="348" t="s">
        <v>66</v>
      </c>
      <c r="T126" s="349"/>
      <c r="U126" s="34"/>
      <c r="V126" s="342">
        <f t="shared" si="0"/>
        <v>0</v>
      </c>
      <c r="W126" s="342"/>
      <c r="X126" s="342"/>
      <c r="Y126" s="342"/>
    </row>
    <row r="127" spans="1:32" s="3" customFormat="1" ht="26.25" customHeight="1" thickBot="1" x14ac:dyDescent="0.2">
      <c r="A127" s="305" t="s">
        <v>17</v>
      </c>
      <c r="B127" s="306"/>
      <c r="C127" s="306"/>
      <c r="D127" s="306"/>
      <c r="E127" s="306"/>
      <c r="F127" s="307" t="s">
        <v>75</v>
      </c>
      <c r="G127" s="308"/>
      <c r="H127" s="308"/>
      <c r="I127" s="308"/>
      <c r="J127" s="308"/>
      <c r="K127" s="308"/>
      <c r="L127" s="308"/>
      <c r="M127" s="308"/>
      <c r="N127" s="308"/>
      <c r="O127" s="308"/>
      <c r="P127" s="309"/>
      <c r="Q127" s="309"/>
      <c r="R127" s="309"/>
      <c r="S127" s="308"/>
      <c r="T127" s="310"/>
      <c r="U127" s="35" t="s">
        <v>76</v>
      </c>
      <c r="V127" s="311">
        <f>ROUNDDOWN(SUM(V121:Y126),0)</f>
        <v>0</v>
      </c>
      <c r="W127" s="311"/>
      <c r="X127" s="311"/>
      <c r="Y127" s="312"/>
    </row>
    <row r="128" spans="1:32" s="3" customFormat="1" ht="26.25" customHeight="1" x14ac:dyDescent="0.15">
      <c r="A128" s="305" t="s">
        <v>18</v>
      </c>
      <c r="B128" s="306"/>
      <c r="C128" s="306"/>
      <c r="D128" s="306"/>
      <c r="E128" s="306"/>
      <c r="F128" s="313" t="s">
        <v>77</v>
      </c>
      <c r="G128" s="314"/>
      <c r="H128" s="314"/>
      <c r="I128" s="314"/>
      <c r="J128" s="314"/>
      <c r="K128" s="314"/>
      <c r="L128" s="314"/>
      <c r="M128" s="314"/>
      <c r="N128" s="36" t="s">
        <v>76</v>
      </c>
      <c r="O128" s="37" t="s">
        <v>19</v>
      </c>
      <c r="P128" s="315"/>
      <c r="Q128" s="316"/>
      <c r="R128" s="317"/>
      <c r="S128" s="38" t="s">
        <v>78</v>
      </c>
      <c r="T128" s="39"/>
      <c r="U128" s="40" t="s">
        <v>24</v>
      </c>
      <c r="V128" s="318">
        <f>ROUNDDOWN(V127*P128/100,0)</f>
        <v>0</v>
      </c>
      <c r="W128" s="318"/>
      <c r="X128" s="318"/>
      <c r="Y128" s="319"/>
    </row>
    <row r="129" spans="1:37" s="3" customFormat="1" ht="26.25" customHeight="1" thickBot="1" x14ac:dyDescent="0.2">
      <c r="A129" s="320" t="s">
        <v>20</v>
      </c>
      <c r="B129" s="321"/>
      <c r="C129" s="321"/>
      <c r="D129" s="321"/>
      <c r="E129" s="321"/>
      <c r="F129" s="322" t="s">
        <v>10</v>
      </c>
      <c r="G129" s="322"/>
      <c r="H129" s="322"/>
      <c r="I129" s="323">
        <f>N107</f>
        <v>0</v>
      </c>
      <c r="J129" s="323"/>
      <c r="K129" s="323"/>
      <c r="L129" s="41" t="s">
        <v>50</v>
      </c>
      <c r="M129" s="42" t="s">
        <v>64</v>
      </c>
      <c r="N129" s="324" t="s">
        <v>65</v>
      </c>
      <c r="O129" s="324"/>
      <c r="P129" s="325"/>
      <c r="Q129" s="326"/>
      <c r="R129" s="327"/>
      <c r="S129" s="41" t="s">
        <v>21</v>
      </c>
      <c r="T129" s="43"/>
      <c r="U129" s="44" t="s">
        <v>79</v>
      </c>
      <c r="V129" s="328">
        <f>ROUNDDOWN(I129*P129,0)</f>
        <v>0</v>
      </c>
      <c r="W129" s="328"/>
      <c r="X129" s="328"/>
      <c r="Y129" s="329"/>
    </row>
    <row r="130" spans="1:37" s="3" customFormat="1" ht="26.25" customHeight="1" x14ac:dyDescent="0.15">
      <c r="A130" s="291" t="s">
        <v>22</v>
      </c>
      <c r="B130" s="292"/>
      <c r="C130" s="292"/>
      <c r="D130" s="292"/>
      <c r="E130" s="292"/>
      <c r="F130" s="293" t="s">
        <v>80</v>
      </c>
      <c r="G130" s="294"/>
      <c r="H130" s="294"/>
      <c r="I130" s="294"/>
      <c r="J130" s="294"/>
      <c r="K130" s="294"/>
      <c r="L130" s="294"/>
      <c r="M130" s="294"/>
      <c r="N130" s="294"/>
      <c r="O130" s="294"/>
      <c r="P130" s="295"/>
      <c r="Q130" s="295"/>
      <c r="R130" s="295"/>
      <c r="S130" s="294"/>
      <c r="T130" s="296"/>
      <c r="U130" s="45" t="s">
        <v>40</v>
      </c>
      <c r="V130" s="297">
        <f>SUM(V127:Y129)</f>
        <v>0</v>
      </c>
      <c r="W130" s="297"/>
      <c r="X130" s="297"/>
      <c r="Y130" s="298"/>
    </row>
    <row r="131" spans="1:37" s="3" customFormat="1" ht="26.25" customHeight="1" x14ac:dyDescent="0.15">
      <c r="F131" s="4"/>
      <c r="G131" s="4"/>
      <c r="H131" s="4"/>
      <c r="I131" s="4"/>
      <c r="J131" s="4"/>
      <c r="L131" s="4"/>
      <c r="Q131" s="42"/>
      <c r="R131" s="42"/>
      <c r="S131" s="42"/>
      <c r="T131" s="42"/>
      <c r="U131" s="4"/>
      <c r="V131" s="299" t="s">
        <v>98</v>
      </c>
      <c r="W131" s="299"/>
      <c r="X131" s="300" t="e">
        <f>V130/I122</f>
        <v>#DIV/0!</v>
      </c>
      <c r="Y131" s="300"/>
    </row>
    <row r="132" spans="1:37" s="3" customFormat="1" ht="18.75" customHeight="1" x14ac:dyDescent="0.15">
      <c r="F132" s="4"/>
      <c r="G132" s="4"/>
      <c r="H132" s="4"/>
      <c r="I132" s="4"/>
      <c r="J132" s="4"/>
      <c r="L132" s="4"/>
      <c r="Q132" s="42"/>
      <c r="R132" s="42"/>
      <c r="S132" s="42"/>
      <c r="T132" s="42"/>
      <c r="U132" s="4"/>
      <c r="V132" s="46"/>
      <c r="W132" s="301"/>
      <c r="X132" s="301"/>
      <c r="Y132" s="47"/>
    </row>
    <row r="133" spans="1:37" s="3" customFormat="1" ht="18.75" customHeight="1" x14ac:dyDescent="0.15">
      <c r="A133" s="5" t="s">
        <v>81</v>
      </c>
      <c r="F133" s="48"/>
      <c r="G133" s="48"/>
      <c r="H133" s="48"/>
      <c r="I133" s="48"/>
      <c r="J133" s="48"/>
      <c r="K133" s="48"/>
      <c r="L133" s="48"/>
      <c r="M133" s="48"/>
      <c r="N133" s="48"/>
      <c r="O133" s="302"/>
      <c r="P133" s="302"/>
      <c r="Q133" s="302"/>
      <c r="R133" s="48"/>
      <c r="S133" s="48"/>
      <c r="T133" s="48"/>
      <c r="U133" s="4"/>
      <c r="W133" s="302" t="s">
        <v>26</v>
      </c>
      <c r="X133" s="302"/>
      <c r="Y133" s="302"/>
    </row>
    <row r="134" spans="1:37" s="3" customFormat="1" ht="25.5" customHeight="1" x14ac:dyDescent="0.15">
      <c r="A134" s="303" t="s">
        <v>82</v>
      </c>
      <c r="B134" s="303"/>
      <c r="C134" s="303"/>
      <c r="D134" s="303"/>
      <c r="E134" s="303"/>
      <c r="F134" s="303"/>
      <c r="G134" s="303"/>
      <c r="H134" s="303"/>
      <c r="I134" s="303"/>
      <c r="J134" s="303"/>
      <c r="K134" s="303" t="s">
        <v>83</v>
      </c>
      <c r="L134" s="303"/>
      <c r="M134" s="303"/>
      <c r="N134" s="303"/>
      <c r="O134" s="303"/>
      <c r="P134" s="303"/>
      <c r="Q134" s="303"/>
      <c r="R134" s="303"/>
      <c r="S134" s="303"/>
      <c r="T134" s="303"/>
      <c r="U134" s="131" t="s">
        <v>25</v>
      </c>
      <c r="V134" s="304">
        <f>V115-V130</f>
        <v>0</v>
      </c>
      <c r="W134" s="304"/>
      <c r="X134" s="304"/>
      <c r="Y134" s="304"/>
    </row>
    <row r="135" spans="1:37" s="3" customFormat="1" ht="18.75" customHeight="1" x14ac:dyDescent="0.15">
      <c r="U135" s="4"/>
    </row>
    <row r="136" spans="1:37" s="3" customFormat="1" ht="26.25" customHeight="1" x14ac:dyDescent="0.15">
      <c r="A136" s="289" t="s">
        <v>105</v>
      </c>
      <c r="B136" s="289"/>
      <c r="C136" s="289"/>
      <c r="D136" s="289"/>
      <c r="E136" s="289"/>
      <c r="F136" s="289"/>
      <c r="G136" s="289"/>
      <c r="H136" s="289"/>
      <c r="I136" s="289"/>
      <c r="J136" s="289"/>
      <c r="K136" s="290">
        <f>ROUNDDOWN(V134/2,0)</f>
        <v>0</v>
      </c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  <c r="X136" s="289" t="s">
        <v>104</v>
      </c>
      <c r="Y136" s="289"/>
    </row>
    <row r="137" spans="1:37" s="3" customFormat="1" ht="26.25" customHeight="1" thickBot="1" x14ac:dyDescent="0.2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4"/>
      <c r="Y137" s="54"/>
      <c r="AA137" s="114"/>
      <c r="AB137" s="114"/>
      <c r="AC137" s="114"/>
      <c r="AD137" s="114"/>
      <c r="AE137" s="114"/>
      <c r="AF137" s="114"/>
      <c r="AG137" s="116"/>
      <c r="AH137" s="116"/>
      <c r="AI137" s="116"/>
      <c r="AJ137" s="116"/>
      <c r="AK137" s="116"/>
    </row>
    <row r="138" spans="1:37" ht="21" customHeight="1" x14ac:dyDescent="0.15">
      <c r="A138" s="434" t="s">
        <v>216</v>
      </c>
      <c r="B138" s="434"/>
      <c r="C138" s="434"/>
      <c r="D138" s="434"/>
      <c r="E138" s="434"/>
      <c r="F138" s="434"/>
      <c r="G138" s="434"/>
      <c r="H138" s="434"/>
      <c r="I138" s="434"/>
      <c r="J138" s="434"/>
      <c r="K138" s="434"/>
      <c r="L138" s="434"/>
      <c r="M138" s="434"/>
      <c r="N138" s="434"/>
      <c r="O138" s="434"/>
      <c r="P138" s="434"/>
      <c r="Q138" s="434"/>
      <c r="R138" s="434"/>
      <c r="S138" s="434"/>
      <c r="T138" s="434"/>
      <c r="U138" s="434"/>
      <c r="V138" s="434"/>
      <c r="W138" s="434"/>
      <c r="X138" s="434"/>
      <c r="Y138" s="434"/>
      <c r="AG138" s="111" t="s">
        <v>202</v>
      </c>
    </row>
    <row r="139" spans="1:37" ht="18.75" customHeight="1" x14ac:dyDescent="0.15">
      <c r="A139" s="50"/>
      <c r="B139" s="51"/>
      <c r="C139" s="51"/>
      <c r="D139" s="51"/>
      <c r="E139" s="51"/>
      <c r="F139" s="51"/>
      <c r="G139" s="51"/>
      <c r="H139" s="51"/>
      <c r="I139" s="52"/>
      <c r="J139" s="52"/>
      <c r="K139" s="52"/>
      <c r="L139" s="52"/>
      <c r="T139" s="65"/>
      <c r="X139" s="48"/>
      <c r="Y139" s="65"/>
    </row>
    <row r="140" spans="1:37" ht="18.75" customHeight="1" x14ac:dyDescent="0.15">
      <c r="A140" s="5" t="s">
        <v>204</v>
      </c>
      <c r="B140" s="51"/>
      <c r="C140" s="51"/>
      <c r="D140" s="51"/>
      <c r="E140" s="51"/>
      <c r="F140" s="51"/>
      <c r="G140" s="51"/>
      <c r="H140" s="51"/>
      <c r="I140" s="52"/>
      <c r="J140" s="52"/>
      <c r="K140" s="52"/>
      <c r="L140" s="52"/>
      <c r="T140" s="65"/>
      <c r="X140" s="48"/>
      <c r="Y140" s="65"/>
    </row>
    <row r="141" spans="1:37" s="3" customFormat="1" ht="18.75" customHeight="1" thickBot="1" x14ac:dyDescent="0.2">
      <c r="A141" s="303" t="s">
        <v>41</v>
      </c>
      <c r="B141" s="303"/>
      <c r="C141" s="303"/>
      <c r="D141" s="303"/>
      <c r="E141" s="303"/>
      <c r="F141" s="303"/>
      <c r="G141" s="303"/>
      <c r="H141" s="303" t="s">
        <v>42</v>
      </c>
      <c r="I141" s="303"/>
      <c r="J141" s="303"/>
      <c r="K141" s="303"/>
      <c r="L141" s="303"/>
      <c r="M141" s="303"/>
      <c r="N141" s="303" t="s">
        <v>43</v>
      </c>
      <c r="O141" s="303"/>
      <c r="P141" s="303"/>
      <c r="Q141" s="303"/>
      <c r="R141" s="303"/>
      <c r="S141" s="303"/>
      <c r="T141" s="435" t="s">
        <v>44</v>
      </c>
      <c r="U141" s="435"/>
      <c r="V141" s="435"/>
      <c r="W141" s="435"/>
      <c r="X141" s="303"/>
      <c r="Y141" s="303"/>
    </row>
    <row r="142" spans="1:37" s="3" customFormat="1" ht="26.25" customHeight="1" thickBot="1" x14ac:dyDescent="0.2">
      <c r="A142" s="410">
        <f>施業提案書!AH17</f>
        <v>0</v>
      </c>
      <c r="B142" s="410"/>
      <c r="C142" s="410"/>
      <c r="D142" s="410"/>
      <c r="E142" s="411"/>
      <c r="F142" s="412" t="s">
        <v>45</v>
      </c>
      <c r="G142" s="413"/>
      <c r="H142" s="414" t="s">
        <v>178</v>
      </c>
      <c r="I142" s="414"/>
      <c r="J142" s="414"/>
      <c r="K142" s="414"/>
      <c r="L142" s="414"/>
      <c r="M142" s="414"/>
      <c r="N142" s="415">
        <f>I147+I148</f>
        <v>0</v>
      </c>
      <c r="O142" s="416"/>
      <c r="P142" s="416"/>
      <c r="Q142" s="416"/>
      <c r="R142" s="417" t="s">
        <v>46</v>
      </c>
      <c r="S142" s="417"/>
      <c r="T142" s="418"/>
      <c r="U142" s="419"/>
      <c r="V142" s="419"/>
      <c r="W142" s="420"/>
      <c r="X142" s="417" t="s">
        <v>47</v>
      </c>
      <c r="Y142" s="421"/>
    </row>
    <row r="143" spans="1:37" s="3" customFormat="1" ht="26.25" customHeight="1" x14ac:dyDescent="0.15">
      <c r="A143" s="410"/>
      <c r="B143" s="410"/>
      <c r="C143" s="410"/>
      <c r="D143" s="410"/>
      <c r="E143" s="411"/>
      <c r="F143" s="412"/>
      <c r="G143" s="413"/>
      <c r="H143" s="422">
        <v>100</v>
      </c>
      <c r="I143" s="422"/>
      <c r="J143" s="422"/>
      <c r="K143" s="423"/>
      <c r="L143" s="424" t="s">
        <v>48</v>
      </c>
      <c r="M143" s="425"/>
      <c r="N143" s="426" t="e">
        <f>N142/A142</f>
        <v>#DIV/0!</v>
      </c>
      <c r="O143" s="427"/>
      <c r="P143" s="427"/>
      <c r="Q143" s="427"/>
      <c r="R143" s="428" t="s">
        <v>102</v>
      </c>
      <c r="S143" s="429"/>
      <c r="T143" s="430" t="e">
        <f>T142/A142</f>
        <v>#DIV/0!</v>
      </c>
      <c r="U143" s="431"/>
      <c r="V143" s="431"/>
      <c r="W143" s="431"/>
      <c r="X143" s="432" t="s">
        <v>103</v>
      </c>
      <c r="Y143" s="433"/>
    </row>
    <row r="144" spans="1:37" s="3" customFormat="1" ht="26.25" customHeight="1" x14ac:dyDescent="0.15">
      <c r="A144" s="386" t="s">
        <v>109</v>
      </c>
      <c r="B144" s="387"/>
      <c r="C144" s="388"/>
      <c r="D144" s="389">
        <f>D7</f>
        <v>365.81</v>
      </c>
      <c r="E144" s="344"/>
      <c r="F144" s="390" t="s">
        <v>108</v>
      </c>
      <c r="G144" s="391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32" s="3" customFormat="1" ht="18.75" customHeight="1" x14ac:dyDescent="0.15">
      <c r="B145" s="8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32" s="3" customFormat="1" ht="18.75" customHeight="1" x14ac:dyDescent="0.15">
      <c r="A146" s="5" t="s">
        <v>99</v>
      </c>
      <c r="U146" s="4"/>
      <c r="W146" s="302" t="s">
        <v>26</v>
      </c>
      <c r="X146" s="302"/>
      <c r="Y146" s="302"/>
      <c r="AA146" s="88"/>
      <c r="AB146" s="89"/>
    </row>
    <row r="147" spans="1:32" s="3" customFormat="1" ht="26.25" customHeight="1" x14ac:dyDescent="0.15">
      <c r="A147" s="392" t="s">
        <v>147</v>
      </c>
      <c r="B147" s="393"/>
      <c r="C147" s="393"/>
      <c r="D147" s="396" t="s">
        <v>49</v>
      </c>
      <c r="E147" s="396"/>
      <c r="F147" s="397" t="s">
        <v>10</v>
      </c>
      <c r="G147" s="397"/>
      <c r="H147" s="397"/>
      <c r="I147" s="398">
        <f>ROUNDDOWN(AB150*45/100,2)</f>
        <v>0</v>
      </c>
      <c r="J147" s="398"/>
      <c r="K147" s="398"/>
      <c r="L147" s="11" t="s">
        <v>50</v>
      </c>
      <c r="M147" s="399" t="s">
        <v>100</v>
      </c>
      <c r="N147" s="399"/>
      <c r="O147" s="399"/>
      <c r="P147" s="400">
        <v>11000</v>
      </c>
      <c r="Q147" s="400"/>
      <c r="R147" s="400"/>
      <c r="S147" s="12" t="s">
        <v>51</v>
      </c>
      <c r="T147" s="13"/>
      <c r="U147" s="14" t="s">
        <v>52</v>
      </c>
      <c r="V147" s="401">
        <f>I147*P147</f>
        <v>0</v>
      </c>
      <c r="W147" s="401"/>
      <c r="X147" s="401"/>
      <c r="Y147" s="402"/>
      <c r="AA147" s="90"/>
      <c r="AB147" s="91"/>
      <c r="AD147" s="88"/>
      <c r="AE147" s="92"/>
      <c r="AF147" s="88"/>
    </row>
    <row r="148" spans="1:32" s="3" customFormat="1" ht="26.25" customHeight="1" thickBot="1" x14ac:dyDescent="0.2">
      <c r="A148" s="394"/>
      <c r="B148" s="395"/>
      <c r="C148" s="395"/>
      <c r="D148" s="403" t="s">
        <v>53</v>
      </c>
      <c r="E148" s="403"/>
      <c r="F148" s="404" t="s">
        <v>10</v>
      </c>
      <c r="G148" s="404"/>
      <c r="H148" s="404"/>
      <c r="I148" s="405">
        <f>ROUNDDOWN(AB150*37/100,2)</f>
        <v>0</v>
      </c>
      <c r="J148" s="405"/>
      <c r="K148" s="405"/>
      <c r="L148" s="15" t="s">
        <v>50</v>
      </c>
      <c r="M148" s="324" t="s">
        <v>100</v>
      </c>
      <c r="N148" s="324"/>
      <c r="O148" s="324"/>
      <c r="P148" s="406">
        <v>9000</v>
      </c>
      <c r="Q148" s="407"/>
      <c r="R148" s="407"/>
      <c r="S148" s="16" t="s">
        <v>51</v>
      </c>
      <c r="T148" s="17"/>
      <c r="U148" s="18" t="s">
        <v>54</v>
      </c>
      <c r="V148" s="408">
        <f>I148*P148</f>
        <v>0</v>
      </c>
      <c r="W148" s="408"/>
      <c r="X148" s="408"/>
      <c r="Y148" s="409"/>
      <c r="AA148" s="61" t="s">
        <v>152</v>
      </c>
      <c r="AB148" s="62">
        <f>A142</f>
        <v>0</v>
      </c>
      <c r="AD148" s="88"/>
      <c r="AE148" s="88"/>
      <c r="AF148" s="88"/>
    </row>
    <row r="149" spans="1:32" s="3" customFormat="1" ht="26.25" customHeight="1" thickBot="1" x14ac:dyDescent="0.2">
      <c r="A149" s="372" t="s">
        <v>55</v>
      </c>
      <c r="B149" s="373"/>
      <c r="C149" s="373"/>
      <c r="D149" s="373"/>
      <c r="E149" s="373"/>
      <c r="F149" s="343" t="s">
        <v>179</v>
      </c>
      <c r="G149" s="374"/>
      <c r="H149" s="374"/>
      <c r="I149" s="375"/>
      <c r="J149" s="376"/>
      <c r="K149" s="376"/>
      <c r="L149" s="376"/>
      <c r="M149" s="376"/>
      <c r="N149" s="376"/>
      <c r="O149" s="376"/>
      <c r="P149" s="377"/>
      <c r="Q149" s="378" t="s">
        <v>180</v>
      </c>
      <c r="R149" s="378"/>
      <c r="S149" s="378"/>
      <c r="T149" s="379"/>
      <c r="U149" s="56" t="s">
        <v>57</v>
      </c>
      <c r="V149" s="380"/>
      <c r="W149" s="381"/>
      <c r="X149" s="381"/>
      <c r="Y149" s="382"/>
      <c r="AA149" s="61" t="s">
        <v>153</v>
      </c>
      <c r="AB149" s="62">
        <f>ROUNDDOWN(D144*AB148*H143/100,5)</f>
        <v>0</v>
      </c>
      <c r="AD149" s="88"/>
      <c r="AE149" s="92"/>
      <c r="AF149" s="88"/>
    </row>
    <row r="150" spans="1:32" s="3" customFormat="1" ht="26.25" customHeight="1" x14ac:dyDescent="0.15">
      <c r="A150" s="291" t="s">
        <v>60</v>
      </c>
      <c r="B150" s="292"/>
      <c r="C150" s="292"/>
      <c r="D150" s="292"/>
      <c r="E150" s="292"/>
      <c r="F150" s="293" t="s">
        <v>142</v>
      </c>
      <c r="G150" s="294"/>
      <c r="H150" s="294"/>
      <c r="I150" s="295"/>
      <c r="J150" s="295"/>
      <c r="K150" s="295"/>
      <c r="L150" s="295"/>
      <c r="M150" s="295"/>
      <c r="N150" s="295"/>
      <c r="O150" s="295"/>
      <c r="P150" s="295"/>
      <c r="Q150" s="294"/>
      <c r="R150" s="294"/>
      <c r="S150" s="294"/>
      <c r="T150" s="294"/>
      <c r="U150" s="131" t="s">
        <v>59</v>
      </c>
      <c r="V150" s="383">
        <f>SUM(V147:Y149)</f>
        <v>0</v>
      </c>
      <c r="W150" s="383"/>
      <c r="X150" s="383"/>
      <c r="Y150" s="383"/>
      <c r="AA150" s="61" t="s">
        <v>154</v>
      </c>
      <c r="AB150" s="62">
        <f>ROUNDDOWN(AB147+AB149,2)</f>
        <v>0</v>
      </c>
      <c r="AD150" s="88"/>
      <c r="AE150" s="88"/>
      <c r="AF150" s="88"/>
    </row>
    <row r="151" spans="1:32" s="3" customFormat="1" ht="37.5" customHeight="1" x14ac:dyDescent="0.15">
      <c r="A151" s="384" t="s">
        <v>182</v>
      </c>
      <c r="B151" s="385"/>
      <c r="C151" s="385"/>
      <c r="D151" s="385"/>
      <c r="E151" s="385"/>
      <c r="F151" s="385"/>
      <c r="G151" s="385"/>
      <c r="H151" s="385"/>
      <c r="I151" s="385"/>
      <c r="J151" s="385"/>
      <c r="K151" s="385"/>
      <c r="L151" s="385"/>
      <c r="M151" s="385"/>
      <c r="N151" s="385"/>
      <c r="O151" s="385"/>
      <c r="P151" s="385"/>
      <c r="Q151" s="385"/>
      <c r="R151" s="385"/>
      <c r="S151" s="385"/>
      <c r="T151" s="385"/>
      <c r="U151" s="385"/>
      <c r="V151" s="385"/>
      <c r="W151" s="385"/>
      <c r="X151" s="385"/>
      <c r="Y151" s="385"/>
    </row>
    <row r="152" spans="1:32" s="3" customFormat="1" ht="18.75" customHeight="1" x14ac:dyDescent="0.15">
      <c r="A152" s="5" t="s">
        <v>62</v>
      </c>
      <c r="B152" s="8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53"/>
      <c r="P152" s="53"/>
      <c r="Q152" s="53"/>
      <c r="R152" s="53"/>
      <c r="S152" s="53"/>
      <c r="T152" s="9"/>
      <c r="U152" s="9"/>
      <c r="V152" s="9"/>
      <c r="W152" s="302"/>
      <c r="X152" s="302"/>
      <c r="Y152" s="302"/>
    </row>
    <row r="153" spans="1:32" s="3" customFormat="1" ht="18.75" customHeight="1" x14ac:dyDescent="0.15">
      <c r="A153" s="5"/>
      <c r="B153" s="8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53"/>
      <c r="P153" s="53"/>
      <c r="Q153" s="53"/>
      <c r="R153" s="53"/>
      <c r="S153" s="53"/>
      <c r="T153" s="9"/>
      <c r="U153" s="9"/>
      <c r="V153" s="9"/>
      <c r="W153" s="130"/>
      <c r="X153" s="130"/>
      <c r="Y153" s="130"/>
    </row>
    <row r="154" spans="1:32" s="3" customFormat="1" ht="18.75" customHeight="1" x14ac:dyDescent="0.15">
      <c r="A154" s="359" t="s">
        <v>143</v>
      </c>
      <c r="B154" s="359"/>
      <c r="C154" s="359"/>
      <c r="D154" s="359"/>
      <c r="E154" s="359"/>
      <c r="F154" s="359"/>
      <c r="G154" s="359"/>
      <c r="H154" s="359"/>
      <c r="I154" s="359"/>
      <c r="J154" s="359"/>
      <c r="K154" s="359"/>
      <c r="L154" s="359"/>
      <c r="M154" s="359"/>
      <c r="N154" s="359"/>
      <c r="O154" s="359"/>
      <c r="P154" s="359"/>
      <c r="Q154" s="359"/>
      <c r="R154" s="359"/>
      <c r="S154" s="359"/>
      <c r="T154" s="359"/>
      <c r="U154" s="359"/>
      <c r="V154" s="359"/>
      <c r="W154" s="359"/>
      <c r="X154" s="359"/>
      <c r="Y154" s="359"/>
    </row>
    <row r="155" spans="1:32" s="3" customFormat="1" ht="18.75" customHeight="1" thickBot="1" x14ac:dyDescent="0.2">
      <c r="A155" s="5"/>
      <c r="B155" s="8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360"/>
      <c r="P155" s="360"/>
      <c r="Q155" s="360"/>
      <c r="R155" s="360"/>
      <c r="S155" s="360"/>
      <c r="T155" s="9"/>
      <c r="U155" s="9"/>
      <c r="V155" s="9"/>
      <c r="W155" s="302" t="s">
        <v>26</v>
      </c>
      <c r="X155" s="302"/>
      <c r="Y155" s="302"/>
    </row>
    <row r="156" spans="1:32" s="3" customFormat="1" ht="26.25" customHeight="1" x14ac:dyDescent="0.15">
      <c r="A156" s="361" t="s">
        <v>178</v>
      </c>
      <c r="B156" s="364" t="s">
        <v>11</v>
      </c>
      <c r="C156" s="364"/>
      <c r="D156" s="364"/>
      <c r="E156" s="364"/>
      <c r="F156" s="343" t="s">
        <v>181</v>
      </c>
      <c r="G156" s="343"/>
      <c r="H156" s="343"/>
      <c r="I156" s="344">
        <f>A142</f>
        <v>0</v>
      </c>
      <c r="J156" s="344"/>
      <c r="K156" s="344"/>
      <c r="L156" s="30" t="s">
        <v>63</v>
      </c>
      <c r="M156" s="132" t="s">
        <v>64</v>
      </c>
      <c r="N156" s="336" t="s">
        <v>65</v>
      </c>
      <c r="O156" s="336"/>
      <c r="P156" s="365"/>
      <c r="Q156" s="366"/>
      <c r="R156" s="367"/>
      <c r="S156" s="348" t="s">
        <v>66</v>
      </c>
      <c r="T156" s="349"/>
      <c r="U156" s="131" t="s">
        <v>67</v>
      </c>
      <c r="V156" s="342">
        <f t="shared" ref="V156:V161" si="1">ROUNDDOWN(I156*P156,0)</f>
        <v>0</v>
      </c>
      <c r="W156" s="342"/>
      <c r="X156" s="342"/>
      <c r="Y156" s="342"/>
    </row>
    <row r="157" spans="1:32" s="3" customFormat="1" ht="26.25" customHeight="1" x14ac:dyDescent="0.15">
      <c r="A157" s="362"/>
      <c r="B157" s="368" t="s">
        <v>13</v>
      </c>
      <c r="C157" s="368"/>
      <c r="D157" s="368"/>
      <c r="E157" s="368"/>
      <c r="F157" s="369" t="s">
        <v>10</v>
      </c>
      <c r="G157" s="369"/>
      <c r="H157" s="369"/>
      <c r="I157" s="353">
        <f>N142</f>
        <v>0</v>
      </c>
      <c r="J157" s="353"/>
      <c r="K157" s="353"/>
      <c r="L157" s="26" t="s">
        <v>50</v>
      </c>
      <c r="M157" s="31" t="s">
        <v>64</v>
      </c>
      <c r="N157" s="354" t="s">
        <v>65</v>
      </c>
      <c r="O157" s="355"/>
      <c r="P157" s="356"/>
      <c r="Q157" s="357"/>
      <c r="R157" s="358"/>
      <c r="S157" s="350" t="s">
        <v>68</v>
      </c>
      <c r="T157" s="351"/>
      <c r="U157" s="131" t="s">
        <v>69</v>
      </c>
      <c r="V157" s="342">
        <f t="shared" si="1"/>
        <v>0</v>
      </c>
      <c r="W157" s="342"/>
      <c r="X157" s="342"/>
      <c r="Y157" s="342"/>
    </row>
    <row r="158" spans="1:32" s="3" customFormat="1" ht="26.25" customHeight="1" x14ac:dyDescent="0.15">
      <c r="A158" s="362"/>
      <c r="B158" s="370" t="s">
        <v>14</v>
      </c>
      <c r="C158" s="370"/>
      <c r="D158" s="370"/>
      <c r="E158" s="370"/>
      <c r="F158" s="371" t="s">
        <v>10</v>
      </c>
      <c r="G158" s="371"/>
      <c r="H158" s="371"/>
      <c r="I158" s="353">
        <f>I157</f>
        <v>0</v>
      </c>
      <c r="J158" s="353"/>
      <c r="K158" s="353"/>
      <c r="L158" s="26" t="s">
        <v>50</v>
      </c>
      <c r="M158" s="31" t="s">
        <v>64</v>
      </c>
      <c r="N158" s="354" t="s">
        <v>65</v>
      </c>
      <c r="O158" s="355"/>
      <c r="P158" s="356"/>
      <c r="Q158" s="357"/>
      <c r="R158" s="358"/>
      <c r="S158" s="350" t="s">
        <v>68</v>
      </c>
      <c r="T158" s="351"/>
      <c r="U158" s="131" t="s">
        <v>70</v>
      </c>
      <c r="V158" s="342">
        <f t="shared" si="1"/>
        <v>0</v>
      </c>
      <c r="W158" s="342"/>
      <c r="X158" s="342"/>
      <c r="Y158" s="342"/>
    </row>
    <row r="159" spans="1:32" s="3" customFormat="1" ht="26.25" customHeight="1" x14ac:dyDescent="0.15">
      <c r="A159" s="363"/>
      <c r="B159" s="352" t="s">
        <v>15</v>
      </c>
      <c r="C159" s="352"/>
      <c r="D159" s="352"/>
      <c r="E159" s="352"/>
      <c r="F159" s="333" t="s">
        <v>10</v>
      </c>
      <c r="G159" s="333"/>
      <c r="H159" s="333"/>
      <c r="I159" s="353">
        <f>I157</f>
        <v>0</v>
      </c>
      <c r="J159" s="353"/>
      <c r="K159" s="353"/>
      <c r="L159" s="26" t="s">
        <v>50</v>
      </c>
      <c r="M159" s="31" t="s">
        <v>64</v>
      </c>
      <c r="N159" s="354" t="s">
        <v>65</v>
      </c>
      <c r="O159" s="355"/>
      <c r="P159" s="356"/>
      <c r="Q159" s="357"/>
      <c r="R159" s="358"/>
      <c r="S159" s="350" t="s">
        <v>68</v>
      </c>
      <c r="T159" s="351"/>
      <c r="U159" s="131" t="s">
        <v>71</v>
      </c>
      <c r="V159" s="342">
        <f t="shared" si="1"/>
        <v>0</v>
      </c>
      <c r="W159" s="342"/>
      <c r="X159" s="342"/>
      <c r="Y159" s="342"/>
    </row>
    <row r="160" spans="1:32" s="3" customFormat="1" ht="26.25" customHeight="1" x14ac:dyDescent="0.15">
      <c r="A160" s="330" t="s">
        <v>23</v>
      </c>
      <c r="B160" s="331"/>
      <c r="C160" s="331"/>
      <c r="D160" s="331"/>
      <c r="E160" s="332"/>
      <c r="F160" s="333" t="s">
        <v>16</v>
      </c>
      <c r="G160" s="334"/>
      <c r="H160" s="334"/>
      <c r="I160" s="335">
        <f>T142</f>
        <v>0</v>
      </c>
      <c r="J160" s="335"/>
      <c r="K160" s="335"/>
      <c r="L160" s="32" t="s">
        <v>72</v>
      </c>
      <c r="M160" s="33" t="s">
        <v>64</v>
      </c>
      <c r="N160" s="336" t="s">
        <v>65</v>
      </c>
      <c r="O160" s="336"/>
      <c r="P160" s="337"/>
      <c r="Q160" s="338"/>
      <c r="R160" s="339"/>
      <c r="S160" s="340" t="s">
        <v>73</v>
      </c>
      <c r="T160" s="341"/>
      <c r="U160" s="34" t="s">
        <v>74</v>
      </c>
      <c r="V160" s="342">
        <f t="shared" si="1"/>
        <v>0</v>
      </c>
      <c r="W160" s="342"/>
      <c r="X160" s="342"/>
      <c r="Y160" s="342"/>
    </row>
    <row r="161" spans="1:25" s="3" customFormat="1" ht="26.25" customHeight="1" thickBot="1" x14ac:dyDescent="0.2">
      <c r="A161" s="330" t="s">
        <v>183</v>
      </c>
      <c r="B161" s="331"/>
      <c r="C161" s="331"/>
      <c r="D161" s="331"/>
      <c r="E161" s="332"/>
      <c r="F161" s="343" t="s">
        <v>181</v>
      </c>
      <c r="G161" s="343"/>
      <c r="H161" s="343"/>
      <c r="I161" s="344">
        <f>I156</f>
        <v>0</v>
      </c>
      <c r="J161" s="344"/>
      <c r="K161" s="344"/>
      <c r="L161" s="30" t="s">
        <v>63</v>
      </c>
      <c r="M161" s="132" t="s">
        <v>64</v>
      </c>
      <c r="N161" s="336" t="s">
        <v>65</v>
      </c>
      <c r="O161" s="336"/>
      <c r="P161" s="345"/>
      <c r="Q161" s="346"/>
      <c r="R161" s="347"/>
      <c r="S161" s="348" t="s">
        <v>66</v>
      </c>
      <c r="T161" s="349"/>
      <c r="U161" s="34"/>
      <c r="V161" s="342">
        <f t="shared" si="1"/>
        <v>0</v>
      </c>
      <c r="W161" s="342"/>
      <c r="X161" s="342"/>
      <c r="Y161" s="342"/>
    </row>
    <row r="162" spans="1:25" s="3" customFormat="1" ht="26.25" customHeight="1" thickBot="1" x14ac:dyDescent="0.2">
      <c r="A162" s="305" t="s">
        <v>17</v>
      </c>
      <c r="B162" s="306"/>
      <c r="C162" s="306"/>
      <c r="D162" s="306"/>
      <c r="E162" s="306"/>
      <c r="F162" s="307" t="s">
        <v>75</v>
      </c>
      <c r="G162" s="308"/>
      <c r="H162" s="308"/>
      <c r="I162" s="308"/>
      <c r="J162" s="308"/>
      <c r="K162" s="308"/>
      <c r="L162" s="308"/>
      <c r="M162" s="308"/>
      <c r="N162" s="308"/>
      <c r="O162" s="308"/>
      <c r="P162" s="309"/>
      <c r="Q162" s="309"/>
      <c r="R162" s="309"/>
      <c r="S162" s="308"/>
      <c r="T162" s="310"/>
      <c r="U162" s="35" t="s">
        <v>76</v>
      </c>
      <c r="V162" s="311">
        <f>ROUNDDOWN(SUM(V156:Y161),0)</f>
        <v>0</v>
      </c>
      <c r="W162" s="311"/>
      <c r="X162" s="311"/>
      <c r="Y162" s="312"/>
    </row>
    <row r="163" spans="1:25" s="3" customFormat="1" ht="26.25" customHeight="1" x14ac:dyDescent="0.15">
      <c r="A163" s="305" t="s">
        <v>18</v>
      </c>
      <c r="B163" s="306"/>
      <c r="C163" s="306"/>
      <c r="D163" s="306"/>
      <c r="E163" s="306"/>
      <c r="F163" s="313" t="s">
        <v>77</v>
      </c>
      <c r="G163" s="314"/>
      <c r="H163" s="314"/>
      <c r="I163" s="314"/>
      <c r="J163" s="314"/>
      <c r="K163" s="314"/>
      <c r="L163" s="314"/>
      <c r="M163" s="314"/>
      <c r="N163" s="36" t="s">
        <v>76</v>
      </c>
      <c r="O163" s="37" t="s">
        <v>19</v>
      </c>
      <c r="P163" s="315"/>
      <c r="Q163" s="316"/>
      <c r="R163" s="317"/>
      <c r="S163" s="38" t="s">
        <v>78</v>
      </c>
      <c r="T163" s="39"/>
      <c r="U163" s="40" t="s">
        <v>24</v>
      </c>
      <c r="V163" s="318">
        <f>ROUNDDOWN(V162*P163/100,0)</f>
        <v>0</v>
      </c>
      <c r="W163" s="318"/>
      <c r="X163" s="318"/>
      <c r="Y163" s="319"/>
    </row>
    <row r="164" spans="1:25" s="3" customFormat="1" ht="26.25" customHeight="1" thickBot="1" x14ac:dyDescent="0.2">
      <c r="A164" s="320" t="s">
        <v>20</v>
      </c>
      <c r="B164" s="321"/>
      <c r="C164" s="321"/>
      <c r="D164" s="321"/>
      <c r="E164" s="321"/>
      <c r="F164" s="322" t="s">
        <v>10</v>
      </c>
      <c r="G164" s="322"/>
      <c r="H164" s="322"/>
      <c r="I164" s="323">
        <f>N142</f>
        <v>0</v>
      </c>
      <c r="J164" s="323"/>
      <c r="K164" s="323"/>
      <c r="L164" s="41" t="s">
        <v>50</v>
      </c>
      <c r="M164" s="42" t="s">
        <v>64</v>
      </c>
      <c r="N164" s="324" t="s">
        <v>65</v>
      </c>
      <c r="O164" s="324"/>
      <c r="P164" s="325"/>
      <c r="Q164" s="326"/>
      <c r="R164" s="327"/>
      <c r="S164" s="41" t="s">
        <v>21</v>
      </c>
      <c r="T164" s="43"/>
      <c r="U164" s="44" t="s">
        <v>79</v>
      </c>
      <c r="V164" s="328">
        <f>ROUNDDOWN(I164*P164,0)</f>
        <v>0</v>
      </c>
      <c r="W164" s="328"/>
      <c r="X164" s="328"/>
      <c r="Y164" s="329"/>
    </row>
    <row r="165" spans="1:25" s="3" customFormat="1" ht="26.25" customHeight="1" x14ac:dyDescent="0.15">
      <c r="A165" s="291" t="s">
        <v>22</v>
      </c>
      <c r="B165" s="292"/>
      <c r="C165" s="292"/>
      <c r="D165" s="292"/>
      <c r="E165" s="292"/>
      <c r="F165" s="293" t="s">
        <v>80</v>
      </c>
      <c r="G165" s="294"/>
      <c r="H165" s="294"/>
      <c r="I165" s="294"/>
      <c r="J165" s="294"/>
      <c r="K165" s="294"/>
      <c r="L165" s="294"/>
      <c r="M165" s="294"/>
      <c r="N165" s="294"/>
      <c r="O165" s="294"/>
      <c r="P165" s="295"/>
      <c r="Q165" s="295"/>
      <c r="R165" s="295"/>
      <c r="S165" s="294"/>
      <c r="T165" s="296"/>
      <c r="U165" s="45" t="s">
        <v>40</v>
      </c>
      <c r="V165" s="297">
        <f>SUM(V162:Y164)</f>
        <v>0</v>
      </c>
      <c r="W165" s="297"/>
      <c r="X165" s="297"/>
      <c r="Y165" s="298"/>
    </row>
    <row r="166" spans="1:25" s="3" customFormat="1" ht="26.25" customHeight="1" x14ac:dyDescent="0.15">
      <c r="F166" s="4"/>
      <c r="G166" s="4"/>
      <c r="H166" s="4"/>
      <c r="I166" s="4"/>
      <c r="J166" s="4"/>
      <c r="L166" s="4"/>
      <c r="Q166" s="42"/>
      <c r="R166" s="42"/>
      <c r="S166" s="42"/>
      <c r="T166" s="42"/>
      <c r="U166" s="4"/>
      <c r="V166" s="299" t="s">
        <v>98</v>
      </c>
      <c r="W166" s="299"/>
      <c r="X166" s="300" t="e">
        <f>V165/I157</f>
        <v>#DIV/0!</v>
      </c>
      <c r="Y166" s="300"/>
    </row>
    <row r="167" spans="1:25" s="3" customFormat="1" ht="18.75" customHeight="1" x14ac:dyDescent="0.15">
      <c r="F167" s="4"/>
      <c r="G167" s="4"/>
      <c r="H167" s="4"/>
      <c r="I167" s="4"/>
      <c r="J167" s="4"/>
      <c r="L167" s="4"/>
      <c r="Q167" s="42"/>
      <c r="R167" s="42"/>
      <c r="S167" s="42"/>
      <c r="T167" s="42"/>
      <c r="U167" s="4"/>
      <c r="V167" s="46"/>
      <c r="W167" s="301"/>
      <c r="X167" s="301"/>
      <c r="Y167" s="47"/>
    </row>
    <row r="168" spans="1:25" s="3" customFormat="1" ht="18.75" customHeight="1" x14ac:dyDescent="0.15">
      <c r="A168" s="5" t="s">
        <v>81</v>
      </c>
      <c r="F168" s="48"/>
      <c r="G168" s="48"/>
      <c r="H168" s="48"/>
      <c r="I168" s="48"/>
      <c r="J168" s="48"/>
      <c r="K168" s="48"/>
      <c r="L168" s="48"/>
      <c r="M168" s="48"/>
      <c r="N168" s="48"/>
      <c r="O168" s="302"/>
      <c r="P168" s="302"/>
      <c r="Q168" s="302"/>
      <c r="R168" s="48"/>
      <c r="S168" s="48"/>
      <c r="T168" s="48"/>
      <c r="U168" s="4"/>
      <c r="W168" s="302" t="s">
        <v>26</v>
      </c>
      <c r="X168" s="302"/>
      <c r="Y168" s="302"/>
    </row>
    <row r="169" spans="1:25" s="3" customFormat="1" ht="25.5" customHeight="1" x14ac:dyDescent="0.15">
      <c r="A169" s="303" t="s">
        <v>82</v>
      </c>
      <c r="B169" s="303"/>
      <c r="C169" s="303"/>
      <c r="D169" s="303"/>
      <c r="E169" s="303"/>
      <c r="F169" s="303"/>
      <c r="G169" s="303"/>
      <c r="H169" s="303"/>
      <c r="I169" s="303"/>
      <c r="J169" s="303"/>
      <c r="K169" s="303" t="s">
        <v>83</v>
      </c>
      <c r="L169" s="303"/>
      <c r="M169" s="303"/>
      <c r="N169" s="303"/>
      <c r="O169" s="303"/>
      <c r="P169" s="303"/>
      <c r="Q169" s="303"/>
      <c r="R169" s="303"/>
      <c r="S169" s="303"/>
      <c r="T169" s="303"/>
      <c r="U169" s="131" t="s">
        <v>25</v>
      </c>
      <c r="V169" s="304">
        <f>V150-V165</f>
        <v>0</v>
      </c>
      <c r="W169" s="304"/>
      <c r="X169" s="304"/>
      <c r="Y169" s="304"/>
    </row>
    <row r="170" spans="1:25" s="3" customFormat="1" ht="18.75" customHeight="1" x14ac:dyDescent="0.15">
      <c r="U170" s="4"/>
    </row>
    <row r="171" spans="1:25" s="3" customFormat="1" ht="26.25" customHeight="1" x14ac:dyDescent="0.15">
      <c r="A171" s="289" t="s">
        <v>105</v>
      </c>
      <c r="B171" s="289"/>
      <c r="C171" s="289"/>
      <c r="D171" s="289"/>
      <c r="E171" s="289"/>
      <c r="F171" s="289"/>
      <c r="G171" s="289"/>
      <c r="H171" s="289"/>
      <c r="I171" s="289"/>
      <c r="J171" s="289"/>
      <c r="K171" s="290">
        <f>ROUNDDOWN(V169/2,0)</f>
        <v>0</v>
      </c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  <c r="X171" s="289" t="s">
        <v>104</v>
      </c>
      <c r="Y171" s="289"/>
    </row>
    <row r="172" spans="1:25" s="3" customFormat="1" ht="26.25" customHeight="1" x14ac:dyDescent="0.1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4"/>
      <c r="Y172" s="54"/>
    </row>
  </sheetData>
  <sheetProtection password="C7F5" sheet="1" selectLockedCells="1"/>
  <mergeCells count="540">
    <mergeCell ref="T5:W5"/>
    <mergeCell ref="X5:Y5"/>
    <mergeCell ref="H6:K6"/>
    <mergeCell ref="L6:M6"/>
    <mergeCell ref="N6:Q6"/>
    <mergeCell ref="R6:S6"/>
    <mergeCell ref="T6:W6"/>
    <mergeCell ref="X6:Y6"/>
    <mergeCell ref="A1:Y1"/>
    <mergeCell ref="A4:G4"/>
    <mergeCell ref="H4:M4"/>
    <mergeCell ref="N4:S4"/>
    <mergeCell ref="T4:Y4"/>
    <mergeCell ref="A5:E6"/>
    <mergeCell ref="F5:G6"/>
    <mergeCell ref="H5:M5"/>
    <mergeCell ref="N5:Q5"/>
    <mergeCell ref="R5:S5"/>
    <mergeCell ref="A7:C7"/>
    <mergeCell ref="D7:E7"/>
    <mergeCell ref="F7:G7"/>
    <mergeCell ref="W9:Y9"/>
    <mergeCell ref="A10:C11"/>
    <mergeCell ref="D10:E10"/>
    <mergeCell ref="F10:H10"/>
    <mergeCell ref="I10:K10"/>
    <mergeCell ref="M10:O10"/>
    <mergeCell ref="P10:R10"/>
    <mergeCell ref="A12:E12"/>
    <mergeCell ref="V12:Y12"/>
    <mergeCell ref="A13:E13"/>
    <mergeCell ref="F13:T13"/>
    <mergeCell ref="V13:Y13"/>
    <mergeCell ref="W15:Y15"/>
    <mergeCell ref="V10:Y10"/>
    <mergeCell ref="D11:E11"/>
    <mergeCell ref="F11:H11"/>
    <mergeCell ref="I11:K11"/>
    <mergeCell ref="M11:O11"/>
    <mergeCell ref="P11:R11"/>
    <mergeCell ref="V11:Y11"/>
    <mergeCell ref="V19:Y19"/>
    <mergeCell ref="B20:E20"/>
    <mergeCell ref="F20:H20"/>
    <mergeCell ref="I20:K20"/>
    <mergeCell ref="N20:O20"/>
    <mergeCell ref="P20:R20"/>
    <mergeCell ref="S20:T20"/>
    <mergeCell ref="V20:Y20"/>
    <mergeCell ref="A17:Y17"/>
    <mergeCell ref="O18:S18"/>
    <mergeCell ref="W18:Y18"/>
    <mergeCell ref="A19:A22"/>
    <mergeCell ref="B19:E19"/>
    <mergeCell ref="F19:H19"/>
    <mergeCell ref="I19:K19"/>
    <mergeCell ref="N19:O19"/>
    <mergeCell ref="P19:R19"/>
    <mergeCell ref="S19:T19"/>
    <mergeCell ref="V21:Y21"/>
    <mergeCell ref="B22:E22"/>
    <mergeCell ref="F22:H22"/>
    <mergeCell ref="I22:K22"/>
    <mergeCell ref="N22:O22"/>
    <mergeCell ref="P22:R22"/>
    <mergeCell ref="S22:T22"/>
    <mergeCell ref="V22:Y22"/>
    <mergeCell ref="B21:E21"/>
    <mergeCell ref="F21:H21"/>
    <mergeCell ref="I21:K21"/>
    <mergeCell ref="N21:O21"/>
    <mergeCell ref="P21:R21"/>
    <mergeCell ref="S21:T21"/>
    <mergeCell ref="V23:Y23"/>
    <mergeCell ref="A24:E24"/>
    <mergeCell ref="F24:T24"/>
    <mergeCell ref="V24:Y24"/>
    <mergeCell ref="A25:E25"/>
    <mergeCell ref="F25:M25"/>
    <mergeCell ref="P25:R25"/>
    <mergeCell ref="V25:Y25"/>
    <mergeCell ref="A23:E23"/>
    <mergeCell ref="F23:H23"/>
    <mergeCell ref="I23:K23"/>
    <mergeCell ref="N23:O23"/>
    <mergeCell ref="P23:R23"/>
    <mergeCell ref="S23:T23"/>
    <mergeCell ref="A27:E27"/>
    <mergeCell ref="F27:T27"/>
    <mergeCell ref="V27:Y27"/>
    <mergeCell ref="V28:W28"/>
    <mergeCell ref="X28:Y28"/>
    <mergeCell ref="W29:X29"/>
    <mergeCell ref="A26:E26"/>
    <mergeCell ref="F26:H26"/>
    <mergeCell ref="I26:K26"/>
    <mergeCell ref="N26:O26"/>
    <mergeCell ref="P26:R26"/>
    <mergeCell ref="V26:Y26"/>
    <mergeCell ref="A33:J33"/>
    <mergeCell ref="K33:W33"/>
    <mergeCell ref="X33:Y33"/>
    <mergeCell ref="A35:Y35"/>
    <mergeCell ref="A38:G38"/>
    <mergeCell ref="H38:M38"/>
    <mergeCell ref="N38:S38"/>
    <mergeCell ref="T38:Y38"/>
    <mergeCell ref="O30:Q30"/>
    <mergeCell ref="W30:Y30"/>
    <mergeCell ref="A31:J31"/>
    <mergeCell ref="K31:L31"/>
    <mergeCell ref="M31:T31"/>
    <mergeCell ref="V31:Y31"/>
    <mergeCell ref="X39:Y39"/>
    <mergeCell ref="H40:K40"/>
    <mergeCell ref="L40:M40"/>
    <mergeCell ref="N40:Q40"/>
    <mergeCell ref="R40:S40"/>
    <mergeCell ref="T40:W40"/>
    <mergeCell ref="X40:Y40"/>
    <mergeCell ref="A39:E40"/>
    <mergeCell ref="F39:G40"/>
    <mergeCell ref="H39:M39"/>
    <mergeCell ref="N39:Q39"/>
    <mergeCell ref="R39:S39"/>
    <mergeCell ref="T39:W39"/>
    <mergeCell ref="A41:C41"/>
    <mergeCell ref="D41:E41"/>
    <mergeCell ref="F41:G41"/>
    <mergeCell ref="W43:Y43"/>
    <mergeCell ref="A44:C45"/>
    <mergeCell ref="D44:E44"/>
    <mergeCell ref="F44:H44"/>
    <mergeCell ref="I44:K44"/>
    <mergeCell ref="M44:O44"/>
    <mergeCell ref="P44:R44"/>
    <mergeCell ref="A46:E46"/>
    <mergeCell ref="V46:Y46"/>
    <mergeCell ref="A47:E47"/>
    <mergeCell ref="F47:T47"/>
    <mergeCell ref="V47:Y47"/>
    <mergeCell ref="W49:Y49"/>
    <mergeCell ref="V44:Y44"/>
    <mergeCell ref="D45:E45"/>
    <mergeCell ref="F45:H45"/>
    <mergeCell ref="I45:K45"/>
    <mergeCell ref="M45:O45"/>
    <mergeCell ref="P45:R45"/>
    <mergeCell ref="V45:Y45"/>
    <mergeCell ref="V53:Y53"/>
    <mergeCell ref="B54:E54"/>
    <mergeCell ref="F54:H54"/>
    <mergeCell ref="I54:K54"/>
    <mergeCell ref="N54:O54"/>
    <mergeCell ref="P54:R54"/>
    <mergeCell ref="S54:T54"/>
    <mergeCell ref="V54:Y54"/>
    <mergeCell ref="A51:Y51"/>
    <mergeCell ref="O52:S52"/>
    <mergeCell ref="W52:Y52"/>
    <mergeCell ref="A53:A56"/>
    <mergeCell ref="B53:E53"/>
    <mergeCell ref="F53:H53"/>
    <mergeCell ref="I53:K53"/>
    <mergeCell ref="N53:O53"/>
    <mergeCell ref="P53:R53"/>
    <mergeCell ref="S53:T53"/>
    <mergeCell ref="V55:Y55"/>
    <mergeCell ref="B56:E56"/>
    <mergeCell ref="F56:H56"/>
    <mergeCell ref="I56:K56"/>
    <mergeCell ref="N56:O56"/>
    <mergeCell ref="P56:R56"/>
    <mergeCell ref="S56:T56"/>
    <mergeCell ref="V56:Y56"/>
    <mergeCell ref="B55:E55"/>
    <mergeCell ref="F55:H55"/>
    <mergeCell ref="I55:K55"/>
    <mergeCell ref="N55:O55"/>
    <mergeCell ref="P55:R55"/>
    <mergeCell ref="S55:T55"/>
    <mergeCell ref="V57:Y57"/>
    <mergeCell ref="A58:E58"/>
    <mergeCell ref="F58:T58"/>
    <mergeCell ref="V58:Y58"/>
    <mergeCell ref="A59:E59"/>
    <mergeCell ref="F59:M59"/>
    <mergeCell ref="P59:R59"/>
    <mergeCell ref="V59:Y59"/>
    <mergeCell ref="A57:E57"/>
    <mergeCell ref="F57:H57"/>
    <mergeCell ref="I57:K57"/>
    <mergeCell ref="N57:O57"/>
    <mergeCell ref="P57:R57"/>
    <mergeCell ref="S57:T57"/>
    <mergeCell ref="A61:E61"/>
    <mergeCell ref="F61:T61"/>
    <mergeCell ref="V61:Y61"/>
    <mergeCell ref="V62:W62"/>
    <mergeCell ref="X62:Y62"/>
    <mergeCell ref="W63:X63"/>
    <mergeCell ref="A60:E60"/>
    <mergeCell ref="F60:H60"/>
    <mergeCell ref="I60:K60"/>
    <mergeCell ref="N60:O60"/>
    <mergeCell ref="P60:R60"/>
    <mergeCell ref="V60:Y60"/>
    <mergeCell ref="A67:J67"/>
    <mergeCell ref="K67:W67"/>
    <mergeCell ref="X67:Y67"/>
    <mergeCell ref="A69:Y69"/>
    <mergeCell ref="A72:G72"/>
    <mergeCell ref="H72:M72"/>
    <mergeCell ref="N72:S72"/>
    <mergeCell ref="T72:Y72"/>
    <mergeCell ref="O64:Q64"/>
    <mergeCell ref="W64:Y64"/>
    <mergeCell ref="A65:J65"/>
    <mergeCell ref="K65:L65"/>
    <mergeCell ref="M65:T65"/>
    <mergeCell ref="V65:Y65"/>
    <mergeCell ref="A78:E78"/>
    <mergeCell ref="V78:Y78"/>
    <mergeCell ref="A79:E79"/>
    <mergeCell ref="F79:T79"/>
    <mergeCell ref="V79:Y79"/>
    <mergeCell ref="W81:Y81"/>
    <mergeCell ref="X73:Y74"/>
    <mergeCell ref="H74:K74"/>
    <mergeCell ref="L74:M74"/>
    <mergeCell ref="W76:Y76"/>
    <mergeCell ref="A77:E77"/>
    <mergeCell ref="V77:Y77"/>
    <mergeCell ref="A73:E74"/>
    <mergeCell ref="F73:G74"/>
    <mergeCell ref="H73:M73"/>
    <mergeCell ref="N73:Q74"/>
    <mergeCell ref="R73:S74"/>
    <mergeCell ref="T73:W74"/>
    <mergeCell ref="V85:Y85"/>
    <mergeCell ref="B86:E86"/>
    <mergeCell ref="F86:H86"/>
    <mergeCell ref="I86:K86"/>
    <mergeCell ref="N86:O86"/>
    <mergeCell ref="P86:R86"/>
    <mergeCell ref="S86:T86"/>
    <mergeCell ref="V86:Y86"/>
    <mergeCell ref="A83:Y83"/>
    <mergeCell ref="O84:S84"/>
    <mergeCell ref="W84:Y84"/>
    <mergeCell ref="A85:A89"/>
    <mergeCell ref="B85:E85"/>
    <mergeCell ref="F85:H85"/>
    <mergeCell ref="I85:K85"/>
    <mergeCell ref="N85:O85"/>
    <mergeCell ref="P85:R85"/>
    <mergeCell ref="S85:T85"/>
    <mergeCell ref="V87:Y87"/>
    <mergeCell ref="B88:E88"/>
    <mergeCell ref="F88:H88"/>
    <mergeCell ref="I88:K88"/>
    <mergeCell ref="N88:O88"/>
    <mergeCell ref="P88:R88"/>
    <mergeCell ref="S88:T88"/>
    <mergeCell ref="V88:Y88"/>
    <mergeCell ref="B87:E87"/>
    <mergeCell ref="F87:H87"/>
    <mergeCell ref="I87:K87"/>
    <mergeCell ref="N87:O87"/>
    <mergeCell ref="P87:R87"/>
    <mergeCell ref="S87:T87"/>
    <mergeCell ref="A92:E92"/>
    <mergeCell ref="F92:T92"/>
    <mergeCell ref="V92:Y92"/>
    <mergeCell ref="V93:W93"/>
    <mergeCell ref="X93:Y93"/>
    <mergeCell ref="W94:X94"/>
    <mergeCell ref="V89:Y89"/>
    <mergeCell ref="A90:E90"/>
    <mergeCell ref="F90:T90"/>
    <mergeCell ref="V90:Y90"/>
    <mergeCell ref="A91:E91"/>
    <mergeCell ref="F91:M91"/>
    <mergeCell ref="P91:R91"/>
    <mergeCell ref="V91:Y91"/>
    <mergeCell ref="B89:E89"/>
    <mergeCell ref="F89:H89"/>
    <mergeCell ref="I89:K89"/>
    <mergeCell ref="N89:O89"/>
    <mergeCell ref="P89:R89"/>
    <mergeCell ref="S89:T89"/>
    <mergeCell ref="B98:Y99"/>
    <mergeCell ref="B100:U100"/>
    <mergeCell ref="V100:Y100"/>
    <mergeCell ref="B101:U101"/>
    <mergeCell ref="V101:Y101"/>
    <mergeCell ref="A103:Y103"/>
    <mergeCell ref="O95:Q95"/>
    <mergeCell ref="W95:Y95"/>
    <mergeCell ref="A96:J96"/>
    <mergeCell ref="K96:L96"/>
    <mergeCell ref="M96:T96"/>
    <mergeCell ref="V96:Y96"/>
    <mergeCell ref="X107:Y107"/>
    <mergeCell ref="H108:K108"/>
    <mergeCell ref="L108:M108"/>
    <mergeCell ref="N108:Q108"/>
    <mergeCell ref="R108:S108"/>
    <mergeCell ref="T108:W108"/>
    <mergeCell ref="X108:Y108"/>
    <mergeCell ref="A106:G106"/>
    <mergeCell ref="H106:M106"/>
    <mergeCell ref="N106:S106"/>
    <mergeCell ref="T106:Y106"/>
    <mergeCell ref="A107:E108"/>
    <mergeCell ref="F107:G108"/>
    <mergeCell ref="H107:M107"/>
    <mergeCell ref="N107:Q107"/>
    <mergeCell ref="R107:S107"/>
    <mergeCell ref="T107:W107"/>
    <mergeCell ref="A109:C109"/>
    <mergeCell ref="D109:E109"/>
    <mergeCell ref="F109:G109"/>
    <mergeCell ref="W111:Y111"/>
    <mergeCell ref="A112:C113"/>
    <mergeCell ref="D112:E112"/>
    <mergeCell ref="F112:H112"/>
    <mergeCell ref="I112:K112"/>
    <mergeCell ref="M112:O112"/>
    <mergeCell ref="P112:R112"/>
    <mergeCell ref="A114:E114"/>
    <mergeCell ref="F114:H114"/>
    <mergeCell ref="I114:P114"/>
    <mergeCell ref="Q114:T114"/>
    <mergeCell ref="V114:Y114"/>
    <mergeCell ref="A115:E115"/>
    <mergeCell ref="F115:T115"/>
    <mergeCell ref="V115:Y115"/>
    <mergeCell ref="V112:Y112"/>
    <mergeCell ref="D113:E113"/>
    <mergeCell ref="F113:H113"/>
    <mergeCell ref="I113:K113"/>
    <mergeCell ref="M113:O113"/>
    <mergeCell ref="P113:R113"/>
    <mergeCell ref="V113:Y113"/>
    <mergeCell ref="A116:Y116"/>
    <mergeCell ref="W117:Y117"/>
    <mergeCell ref="A119:Y119"/>
    <mergeCell ref="O120:S120"/>
    <mergeCell ref="W120:Y120"/>
    <mergeCell ref="A121:A124"/>
    <mergeCell ref="B121:E121"/>
    <mergeCell ref="F121:H121"/>
    <mergeCell ref="I121:K121"/>
    <mergeCell ref="N121:O121"/>
    <mergeCell ref="P121:R121"/>
    <mergeCell ref="S121:T121"/>
    <mergeCell ref="V121:Y121"/>
    <mergeCell ref="B122:E122"/>
    <mergeCell ref="F122:H122"/>
    <mergeCell ref="I122:K122"/>
    <mergeCell ref="N122:O122"/>
    <mergeCell ref="P122:R122"/>
    <mergeCell ref="S122:T122"/>
    <mergeCell ref="V122:Y122"/>
    <mergeCell ref="V123:Y123"/>
    <mergeCell ref="B124:E124"/>
    <mergeCell ref="F124:H124"/>
    <mergeCell ref="I124:K124"/>
    <mergeCell ref="N124:O124"/>
    <mergeCell ref="P124:R124"/>
    <mergeCell ref="S124:T124"/>
    <mergeCell ref="V124:Y124"/>
    <mergeCell ref="B123:E123"/>
    <mergeCell ref="F123:H123"/>
    <mergeCell ref="I123:K123"/>
    <mergeCell ref="N123:O123"/>
    <mergeCell ref="P123:R123"/>
    <mergeCell ref="S123:T123"/>
    <mergeCell ref="A127:E127"/>
    <mergeCell ref="F127:T127"/>
    <mergeCell ref="V127:Y127"/>
    <mergeCell ref="A128:E128"/>
    <mergeCell ref="F128:M128"/>
    <mergeCell ref="P128:R128"/>
    <mergeCell ref="V128:Y128"/>
    <mergeCell ref="V125:Y125"/>
    <mergeCell ref="A126:E126"/>
    <mergeCell ref="F126:H126"/>
    <mergeCell ref="I126:K126"/>
    <mergeCell ref="N126:O126"/>
    <mergeCell ref="P126:R126"/>
    <mergeCell ref="S126:T126"/>
    <mergeCell ref="V126:Y126"/>
    <mergeCell ref="A125:E125"/>
    <mergeCell ref="F125:H125"/>
    <mergeCell ref="I125:K125"/>
    <mergeCell ref="N125:O125"/>
    <mergeCell ref="P125:R125"/>
    <mergeCell ref="S125:T125"/>
    <mergeCell ref="A130:E130"/>
    <mergeCell ref="F130:T130"/>
    <mergeCell ref="V130:Y130"/>
    <mergeCell ref="V131:W131"/>
    <mergeCell ref="X131:Y131"/>
    <mergeCell ref="W132:X132"/>
    <mergeCell ref="A129:E129"/>
    <mergeCell ref="F129:H129"/>
    <mergeCell ref="I129:K129"/>
    <mergeCell ref="N129:O129"/>
    <mergeCell ref="P129:R129"/>
    <mergeCell ref="V129:Y129"/>
    <mergeCell ref="A136:J136"/>
    <mergeCell ref="K136:W136"/>
    <mergeCell ref="X136:Y136"/>
    <mergeCell ref="A138:Y138"/>
    <mergeCell ref="A141:G141"/>
    <mergeCell ref="H141:M141"/>
    <mergeCell ref="N141:S141"/>
    <mergeCell ref="T141:Y141"/>
    <mergeCell ref="O133:Q133"/>
    <mergeCell ref="W133:Y133"/>
    <mergeCell ref="A134:J134"/>
    <mergeCell ref="K134:L134"/>
    <mergeCell ref="M134:T134"/>
    <mergeCell ref="V134:Y134"/>
    <mergeCell ref="X142:Y142"/>
    <mergeCell ref="H143:K143"/>
    <mergeCell ref="L143:M143"/>
    <mergeCell ref="N143:Q143"/>
    <mergeCell ref="R143:S143"/>
    <mergeCell ref="T143:W143"/>
    <mergeCell ref="X143:Y143"/>
    <mergeCell ref="A142:E143"/>
    <mergeCell ref="F142:G143"/>
    <mergeCell ref="H142:M142"/>
    <mergeCell ref="N142:Q142"/>
    <mergeCell ref="R142:S142"/>
    <mergeCell ref="T142:W142"/>
    <mergeCell ref="A144:C144"/>
    <mergeCell ref="D144:E144"/>
    <mergeCell ref="F144:G144"/>
    <mergeCell ref="W146:Y146"/>
    <mergeCell ref="A147:C148"/>
    <mergeCell ref="D147:E147"/>
    <mergeCell ref="F147:H147"/>
    <mergeCell ref="I147:K147"/>
    <mergeCell ref="M147:O147"/>
    <mergeCell ref="P147:R147"/>
    <mergeCell ref="A149:E149"/>
    <mergeCell ref="F149:H149"/>
    <mergeCell ref="I149:P149"/>
    <mergeCell ref="Q149:T149"/>
    <mergeCell ref="V149:Y149"/>
    <mergeCell ref="A150:E150"/>
    <mergeCell ref="F150:T150"/>
    <mergeCell ref="V150:Y150"/>
    <mergeCell ref="V147:Y147"/>
    <mergeCell ref="D148:E148"/>
    <mergeCell ref="F148:H148"/>
    <mergeCell ref="I148:K148"/>
    <mergeCell ref="M148:O148"/>
    <mergeCell ref="P148:R148"/>
    <mergeCell ref="V148:Y148"/>
    <mergeCell ref="A151:Y151"/>
    <mergeCell ref="W152:Y152"/>
    <mergeCell ref="A154:Y154"/>
    <mergeCell ref="O155:S155"/>
    <mergeCell ref="W155:Y155"/>
    <mergeCell ref="A156:A159"/>
    <mergeCell ref="B156:E156"/>
    <mergeCell ref="F156:H156"/>
    <mergeCell ref="I156:K156"/>
    <mergeCell ref="N156:O156"/>
    <mergeCell ref="P156:R156"/>
    <mergeCell ref="S156:T156"/>
    <mergeCell ref="V156:Y156"/>
    <mergeCell ref="B157:E157"/>
    <mergeCell ref="F157:H157"/>
    <mergeCell ref="I157:K157"/>
    <mergeCell ref="N157:O157"/>
    <mergeCell ref="P157:R157"/>
    <mergeCell ref="S157:T157"/>
    <mergeCell ref="V157:Y157"/>
    <mergeCell ref="V158:Y158"/>
    <mergeCell ref="B159:E159"/>
    <mergeCell ref="F159:H159"/>
    <mergeCell ref="I159:K159"/>
    <mergeCell ref="N159:O159"/>
    <mergeCell ref="P159:R159"/>
    <mergeCell ref="S159:T159"/>
    <mergeCell ref="V159:Y159"/>
    <mergeCell ref="B158:E158"/>
    <mergeCell ref="F158:H158"/>
    <mergeCell ref="I158:K158"/>
    <mergeCell ref="N158:O158"/>
    <mergeCell ref="P158:R158"/>
    <mergeCell ref="S158:T158"/>
    <mergeCell ref="A162:E162"/>
    <mergeCell ref="F162:T162"/>
    <mergeCell ref="V162:Y162"/>
    <mergeCell ref="A163:E163"/>
    <mergeCell ref="F163:M163"/>
    <mergeCell ref="P163:R163"/>
    <mergeCell ref="V163:Y163"/>
    <mergeCell ref="V160:Y160"/>
    <mergeCell ref="A161:E161"/>
    <mergeCell ref="F161:H161"/>
    <mergeCell ref="I161:K161"/>
    <mergeCell ref="N161:O161"/>
    <mergeCell ref="P161:R161"/>
    <mergeCell ref="S161:T161"/>
    <mergeCell ref="V161:Y161"/>
    <mergeCell ref="A160:E160"/>
    <mergeCell ref="F160:H160"/>
    <mergeCell ref="I160:K160"/>
    <mergeCell ref="N160:O160"/>
    <mergeCell ref="P160:R160"/>
    <mergeCell ref="S160:T160"/>
    <mergeCell ref="A165:E165"/>
    <mergeCell ref="F165:T165"/>
    <mergeCell ref="V165:Y165"/>
    <mergeCell ref="V166:W166"/>
    <mergeCell ref="X166:Y166"/>
    <mergeCell ref="W167:X167"/>
    <mergeCell ref="A164:E164"/>
    <mergeCell ref="F164:H164"/>
    <mergeCell ref="I164:K164"/>
    <mergeCell ref="N164:O164"/>
    <mergeCell ref="P164:R164"/>
    <mergeCell ref="V164:Y164"/>
    <mergeCell ref="A171:J171"/>
    <mergeCell ref="K171:W171"/>
    <mergeCell ref="X171:Y171"/>
    <mergeCell ref="O168:Q168"/>
    <mergeCell ref="W168:Y168"/>
    <mergeCell ref="A169:J169"/>
    <mergeCell ref="K169:L169"/>
    <mergeCell ref="M169:T169"/>
    <mergeCell ref="V169:Y169"/>
  </mergeCells>
  <phoneticPr fontId="36"/>
  <dataValidations count="3">
    <dataValidation type="list" allowBlank="1" showInputMessage="1" showErrorMessage="1" sqref="V100:Y101" xr:uid="{89DEC5DC-2B69-44B7-A217-3DC6DE7B77D4}">
      <formula1>"○"</formula1>
    </dataValidation>
    <dataValidation type="list" allowBlank="1" showInputMessage="1" showErrorMessage="1" sqref="I78:K78" xr:uid="{0C4D4E54-DFC4-48B2-ACC4-73EAD1267258}">
      <formula1>"有り,無し"</formula1>
    </dataValidation>
    <dataValidation type="list" allowBlank="1" showInputMessage="1" showErrorMessage="1" sqref="H73:M73" xr:uid="{5E6FA628-F988-4CE8-9910-A99066F5B8FD}">
      <formula1>$AA$72:$AA$83</formula1>
    </dataValidation>
  </dataValidations>
  <printOptions horizontalCentered="1" verticalCentered="1"/>
  <pageMargins left="0.39370078740157483" right="0.19685039370078741" top="0.59055118110236227" bottom="0.39370078740157483" header="0.31496062992125984" footer="0.31496062992125984"/>
  <pageSetup paperSize="9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提案書表紙</vt:lpstr>
      <vt:lpstr>施業提案書</vt:lpstr>
      <vt:lpstr>山40</vt:lpstr>
      <vt:lpstr>一101他</vt:lpstr>
      <vt:lpstr>波75林班</vt:lpstr>
      <vt:lpstr>一101他!Print_Area</vt:lpstr>
      <vt:lpstr>山40!Print_Area</vt:lpstr>
      <vt:lpstr>提案書表紙!Print_Area</vt:lpstr>
      <vt:lpstr>波75林班!Print_Area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宍粟市</dc:creator>
  <cp:lastModifiedBy>岸根　和弘</cp:lastModifiedBy>
  <cp:lastPrinted>2025-05-08T04:12:05Z</cp:lastPrinted>
  <dcterms:created xsi:type="dcterms:W3CDTF">2009-09-10T01:16:59Z</dcterms:created>
  <dcterms:modified xsi:type="dcterms:W3CDTF">2025-05-08T04:35:03Z</dcterms:modified>
</cp:coreProperties>
</file>