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96.254.203\部署フォルダ\高年・障害福祉課\04 介護保険係\審査会関係\H31審査会\主治医意見書様式\"/>
    </mc:Choice>
  </mc:AlternateContent>
  <bookViews>
    <workbookView xWindow="0" yWindow="0" windowWidth="19200" windowHeight="11610" activeTab="1"/>
  </bookViews>
  <sheets>
    <sheet name="表" sheetId="2" r:id="rId1"/>
    <sheet name="裏" sheetId="1" r:id="rId2"/>
    <sheet name="リスト" sheetId="3" state="hidden" r:id="rId3"/>
  </sheets>
  <definedNames>
    <definedName name="_xlnm.Print_Area" localSheetId="0">表!$A$5:$EN$77</definedName>
    <definedName name="_xlnm.Print_Area" localSheetId="1">裏!$A$1:$EN$70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A80" i="2" l="1"/>
  <c r="EP56" i="2"/>
  <c r="EQ70" i="1" l="1"/>
  <c r="EP70" i="1" s="1"/>
  <c r="EQ69" i="1"/>
  <c r="EP69" i="1" s="1"/>
  <c r="EQ67" i="1"/>
  <c r="EP67" i="1" s="1"/>
  <c r="EQ65" i="1"/>
  <c r="EQ68" i="1"/>
  <c r="EP68" i="1" s="1"/>
  <c r="EQ64" i="1"/>
  <c r="EP64" i="1" s="1"/>
  <c r="EQ66" i="1"/>
  <c r="EP66" i="1" s="1"/>
  <c r="EQ63" i="1"/>
  <c r="EQ62" i="1"/>
  <c r="EP62" i="1" s="1"/>
  <c r="EQ61" i="1"/>
  <c r="EQ60" i="1"/>
  <c r="EP60" i="1" s="1"/>
  <c r="EQ59" i="1"/>
  <c r="EQ58" i="1"/>
  <c r="EP58" i="1" s="1"/>
  <c r="EQ57" i="1"/>
  <c r="EQ56" i="1"/>
  <c r="EP56" i="1" s="1"/>
  <c r="C94" i="3"/>
  <c r="B94" i="3"/>
  <c r="A94" i="3"/>
  <c r="EQ53" i="1"/>
  <c r="EP53" i="1" s="1"/>
  <c r="EQ52" i="1"/>
  <c r="EP52" i="1" s="1"/>
  <c r="B86" i="3"/>
  <c r="A86" i="3"/>
  <c r="B82" i="3"/>
  <c r="A82" i="3"/>
  <c r="C78" i="3"/>
  <c r="B78" i="3"/>
  <c r="C74" i="3"/>
  <c r="B74" i="3"/>
  <c r="EQ45" i="1" s="1"/>
  <c r="EP45" i="1" s="1"/>
  <c r="A74" i="3"/>
  <c r="A78" i="3"/>
  <c r="C70" i="3"/>
  <c r="B70" i="3"/>
  <c r="EQ42" i="1" s="1"/>
  <c r="A70" i="3"/>
  <c r="EQ39" i="1"/>
  <c r="EP39" i="1" s="1"/>
  <c r="EQ36" i="1"/>
  <c r="EP36" i="1" s="1"/>
  <c r="D66" i="3"/>
  <c r="C66" i="3"/>
  <c r="B66" i="3"/>
  <c r="A66" i="3"/>
  <c r="EQ31" i="1"/>
  <c r="EP31" i="1" s="1"/>
  <c r="D63" i="3"/>
  <c r="C63" i="3"/>
  <c r="B63" i="3"/>
  <c r="A63" i="3"/>
  <c r="G60" i="3"/>
  <c r="F60" i="3"/>
  <c r="E60" i="3"/>
  <c r="D60" i="3"/>
  <c r="C60" i="3"/>
  <c r="B60" i="3"/>
  <c r="A60" i="3"/>
  <c r="EQ28" i="1"/>
  <c r="EP28" i="1" s="1"/>
  <c r="D56" i="3"/>
  <c r="C56" i="3"/>
  <c r="B56" i="3"/>
  <c r="A56" i="3"/>
  <c r="EQ25" i="1"/>
  <c r="EP25" i="1" s="1"/>
  <c r="D53" i="3"/>
  <c r="C53" i="3"/>
  <c r="B53" i="3"/>
  <c r="A53" i="3"/>
  <c r="D50" i="3"/>
  <c r="C50" i="3"/>
  <c r="B50" i="3"/>
  <c r="A50" i="3"/>
  <c r="A47" i="3"/>
  <c r="Q47" i="3"/>
  <c r="P47" i="3"/>
  <c r="O47" i="3"/>
  <c r="I47" i="3"/>
  <c r="H47" i="3"/>
  <c r="G47" i="3"/>
  <c r="U47" i="3"/>
  <c r="T47" i="3"/>
  <c r="S47" i="3"/>
  <c r="M47" i="3"/>
  <c r="L47" i="3"/>
  <c r="K47" i="3"/>
  <c r="E47" i="3"/>
  <c r="D47" i="3"/>
  <c r="EQ10" i="1" s="1"/>
  <c r="EP10" i="1" s="1"/>
  <c r="C47" i="3"/>
  <c r="R47" i="3"/>
  <c r="EQ23" i="1" s="1"/>
  <c r="EP23" i="1" s="1"/>
  <c r="B47" i="3"/>
  <c r="N47" i="3"/>
  <c r="EQ19" i="1" s="1"/>
  <c r="EP19" i="1" s="1"/>
  <c r="F47" i="3"/>
  <c r="J47" i="3"/>
  <c r="EQ8" i="1"/>
  <c r="EP8" i="1" s="1"/>
  <c r="C43" i="3"/>
  <c r="B43" i="3"/>
  <c r="A43" i="3"/>
  <c r="EQ5" i="1"/>
  <c r="EQ4" i="1"/>
  <c r="B39" i="3"/>
  <c r="A39" i="3"/>
  <c r="EP27" i="2"/>
  <c r="EP28" i="2"/>
  <c r="EP29" i="2"/>
  <c r="EP30" i="2"/>
  <c r="EP3" i="2"/>
  <c r="EQ17" i="1" l="1"/>
  <c r="EP17" i="1" s="1"/>
  <c r="EQ41" i="1"/>
  <c r="EP41" i="1" s="1"/>
  <c r="EQ15" i="1"/>
  <c r="EP15" i="1" s="1"/>
  <c r="EQ26" i="1"/>
  <c r="EP26" i="1" s="1"/>
  <c r="EQ30" i="1"/>
  <c r="EP30" i="1" s="1"/>
  <c r="EQ43" i="1"/>
  <c r="EP43" i="1" s="1"/>
  <c r="EQ44" i="1"/>
  <c r="EQ51" i="1"/>
  <c r="EP51" i="1" s="1"/>
  <c r="EQ18" i="1"/>
  <c r="EP18" i="1" s="1"/>
  <c r="EQ33" i="1"/>
  <c r="EP33" i="1" s="1"/>
  <c r="EQ38" i="1"/>
  <c r="EP38" i="1" s="1"/>
  <c r="EQ14" i="1"/>
  <c r="EP14" i="1" s="1"/>
  <c r="EQ12" i="1"/>
  <c r="EP12" i="1" s="1"/>
  <c r="EQ27" i="1"/>
  <c r="EP27" i="1" s="1"/>
  <c r="EQ29" i="1"/>
  <c r="EP29" i="1" s="1"/>
  <c r="EQ32" i="1"/>
  <c r="EP32" i="1" s="1"/>
  <c r="EQ48" i="1"/>
  <c r="EQ21" i="1"/>
  <c r="EP21" i="1" s="1"/>
  <c r="EQ11" i="1"/>
  <c r="EP11" i="1" s="1"/>
  <c r="EQ13" i="1"/>
  <c r="EP13" i="1" s="1"/>
  <c r="EQ22" i="1"/>
  <c r="EP22" i="1" s="1"/>
  <c r="EQ24" i="1"/>
  <c r="EP24" i="1" s="1"/>
  <c r="EQ37" i="3"/>
  <c r="EQ37" i="1"/>
  <c r="EP37" i="1" s="1"/>
  <c r="EQ16" i="1"/>
  <c r="EP16" i="1" s="1"/>
  <c r="EQ20" i="1"/>
  <c r="EP20" i="1" s="1"/>
  <c r="EQ40" i="1"/>
  <c r="EP40" i="1" s="1"/>
  <c r="EQ7" i="1"/>
  <c r="EP7" i="1" s="1"/>
  <c r="EQ55" i="1"/>
  <c r="EP55" i="1" s="1"/>
  <c r="EQ54" i="1"/>
  <c r="EQ49" i="1"/>
  <c r="EP49" i="1" s="1"/>
  <c r="EQ50" i="1"/>
  <c r="EQ47" i="1"/>
  <c r="EP47" i="1" s="1"/>
  <c r="EQ46" i="1"/>
  <c r="EQ35" i="1"/>
  <c r="EP35" i="1" s="1"/>
  <c r="EQ34" i="1"/>
  <c r="EP34" i="1" s="1"/>
  <c r="EQ9" i="1"/>
  <c r="EP9" i="1" s="1"/>
  <c r="EQ6" i="1"/>
  <c r="EQ3" i="1"/>
  <c r="EP3" i="1" s="1"/>
  <c r="EQ2" i="1"/>
  <c r="EP2" i="1" s="1"/>
  <c r="D35" i="3"/>
  <c r="C35" i="3"/>
  <c r="EQ56" i="2" s="1"/>
  <c r="B35" i="3"/>
  <c r="EQ52" i="2" s="1"/>
  <c r="EP52" i="2" s="1"/>
  <c r="A35" i="3"/>
  <c r="N31" i="3"/>
  <c r="EQ48" i="2" s="1"/>
  <c r="EP48" i="2" s="1"/>
  <c r="M31" i="3"/>
  <c r="L31" i="3"/>
  <c r="K31" i="3"/>
  <c r="J31" i="3"/>
  <c r="I31" i="3"/>
  <c r="H31" i="3"/>
  <c r="G31" i="3"/>
  <c r="F31" i="3"/>
  <c r="E31" i="3"/>
  <c r="D31" i="3"/>
  <c r="C31" i="3"/>
  <c r="B31" i="3"/>
  <c r="EQ57" i="2" s="1"/>
  <c r="EP57" i="2" s="1"/>
  <c r="A31" i="3"/>
  <c r="B27" i="3"/>
  <c r="D27" i="3"/>
  <c r="C27" i="3"/>
  <c r="A27" i="3"/>
  <c r="D23" i="3"/>
  <c r="C23" i="3"/>
  <c r="A23" i="3"/>
  <c r="B19" i="3"/>
  <c r="A19" i="3"/>
  <c r="H15" i="3"/>
  <c r="G15" i="3"/>
  <c r="F15" i="3"/>
  <c r="E15" i="3"/>
  <c r="D15" i="3"/>
  <c r="C15" i="3"/>
  <c r="B15" i="3"/>
  <c r="A15" i="3"/>
  <c r="I11" i="3"/>
  <c r="H11" i="3"/>
  <c r="G11" i="3"/>
  <c r="F11" i="3"/>
  <c r="E11" i="3"/>
  <c r="D11" i="3"/>
  <c r="C11" i="3"/>
  <c r="B11" i="3"/>
  <c r="A11" i="3"/>
  <c r="EQ34" i="2"/>
  <c r="C7" i="3"/>
  <c r="B7" i="3"/>
  <c r="A7" i="3"/>
  <c r="EQ30" i="2"/>
  <c r="EQ28" i="2"/>
  <c r="EQ29" i="2"/>
  <c r="EQ27" i="2"/>
  <c r="EQ26" i="2"/>
  <c r="EQ25" i="2"/>
  <c r="EQ24" i="2"/>
  <c r="EP24" i="2" s="1"/>
  <c r="EQ13" i="2"/>
  <c r="EQ20" i="2"/>
  <c r="EQ21" i="2"/>
  <c r="EQ23" i="2"/>
  <c r="EP23" i="2" s="1"/>
  <c r="EQ22" i="2"/>
  <c r="EP22" i="2" s="1"/>
  <c r="EQ19" i="2"/>
  <c r="EQ18" i="2"/>
  <c r="EQ17" i="2"/>
  <c r="EQ16" i="2"/>
  <c r="EQ15" i="2"/>
  <c r="EQ14" i="2"/>
  <c r="EQ12" i="2"/>
  <c r="EQ11" i="2"/>
  <c r="EQ10" i="2"/>
  <c r="EQ9" i="2"/>
  <c r="EQ8" i="2"/>
  <c r="EQ7" i="2"/>
  <c r="EQ6" i="2"/>
  <c r="EQ5" i="2"/>
  <c r="EQ4" i="2"/>
  <c r="EP4" i="2" s="1"/>
  <c r="EQ3" i="2"/>
  <c r="CO9" i="2"/>
  <c r="CK9" i="2"/>
  <c r="CG9" i="2"/>
  <c r="CC9" i="2"/>
  <c r="BY9" i="2"/>
  <c r="BU9" i="2"/>
  <c r="BQ9" i="2"/>
  <c r="DZ4" i="1"/>
  <c r="DV4" i="1"/>
  <c r="DO4" i="1"/>
  <c r="DK4" i="1"/>
  <c r="DP9" i="2"/>
  <c r="DE9" i="2"/>
  <c r="CV9" i="2"/>
  <c r="CZ4" i="1" s="1"/>
  <c r="BM4" i="1"/>
  <c r="BI4" i="1"/>
  <c r="BE4" i="1"/>
  <c r="O12" i="2"/>
  <c r="A81" i="2" l="1"/>
  <c r="EP5" i="2"/>
  <c r="EQ42" i="2"/>
  <c r="EQ36" i="2"/>
  <c r="EP36" i="2" s="1"/>
  <c r="EQ33" i="2"/>
  <c r="EP4" i="1"/>
  <c r="A74" i="1"/>
  <c r="A73" i="1"/>
  <c r="EP5" i="1"/>
  <c r="EQ37" i="2"/>
  <c r="EQ35" i="2"/>
  <c r="EQ41" i="2"/>
  <c r="EQ55" i="2"/>
  <c r="EP55" i="2" s="1"/>
  <c r="EQ54" i="2"/>
  <c r="EP54" i="2" s="1"/>
  <c r="EQ53" i="2"/>
  <c r="EP53" i="2" s="1"/>
  <c r="EQ50" i="2"/>
  <c r="EQ51" i="2"/>
  <c r="EP51" i="2" s="1"/>
  <c r="EQ49" i="2"/>
  <c r="EP49" i="2" s="1"/>
  <c r="EQ46" i="2"/>
  <c r="EP46" i="2" s="1"/>
  <c r="EQ47" i="2"/>
  <c r="EP47" i="2" s="1"/>
  <c r="EQ45" i="2"/>
  <c r="EQ44" i="2"/>
  <c r="EP44" i="2" s="1"/>
  <c r="EQ43" i="2"/>
  <c r="EQ40" i="2"/>
  <c r="EP40" i="2" s="1"/>
  <c r="EQ39" i="2"/>
  <c r="EQ38" i="2"/>
  <c r="EP38" i="2" s="1"/>
  <c r="EQ32" i="2"/>
  <c r="EP32" i="2" s="1"/>
  <c r="EQ31" i="2"/>
  <c r="CO4" i="1"/>
  <c r="CK4" i="1"/>
  <c r="CG4" i="1"/>
  <c r="A82" i="2" l="1"/>
  <c r="EP6" i="2"/>
  <c r="A75" i="1"/>
  <c r="EP6" i="1"/>
  <c r="A76" i="1" s="1"/>
  <c r="DT9" i="2"/>
  <c r="DI9" i="2"/>
  <c r="CY9" i="2"/>
  <c r="DD4" i="1" s="1"/>
  <c r="CC4" i="1"/>
  <c r="BY4" i="1"/>
  <c r="BU4" i="1"/>
  <c r="BQ4" i="1"/>
  <c r="EP7" i="2" l="1"/>
  <c r="EP8" i="2" s="1"/>
  <c r="A83" i="2"/>
  <c r="EP42" i="1"/>
  <c r="A77" i="1" s="1"/>
  <c r="EP9" i="2" l="1"/>
  <c r="A86" i="2" s="1"/>
  <c r="A85" i="2"/>
  <c r="A84" i="2"/>
  <c r="EP44" i="1"/>
  <c r="A78" i="1"/>
  <c r="EP46" i="1"/>
  <c r="EP48" i="1" s="1"/>
  <c r="EP50" i="1" s="1"/>
  <c r="EP54" i="1" s="1"/>
  <c r="EP10" i="2" l="1"/>
  <c r="A87" i="2"/>
  <c r="A80" i="1"/>
  <c r="A81" i="1"/>
  <c r="A82" i="1"/>
  <c r="EP57" i="1"/>
  <c r="EP59" i="1" s="1"/>
  <c r="EP61" i="1" s="1"/>
  <c r="EP63" i="1" s="1"/>
  <c r="EP65" i="1" s="1"/>
  <c r="A93" i="1" s="1"/>
  <c r="EP11" i="2"/>
  <c r="A88" i="2" l="1"/>
  <c r="A96" i="1"/>
  <c r="A94" i="1"/>
  <c r="A88" i="1"/>
  <c r="A84" i="1"/>
  <c r="A115" i="1"/>
  <c r="A102" i="1"/>
  <c r="A97" i="1"/>
  <c r="A98" i="1"/>
  <c r="A110" i="1"/>
  <c r="A83" i="1"/>
  <c r="A99" i="1"/>
  <c r="A113" i="1"/>
  <c r="A107" i="1"/>
  <c r="A103" i="1"/>
  <c r="A90" i="1"/>
  <c r="A108" i="1"/>
  <c r="A89" i="1"/>
  <c r="A111" i="1"/>
  <c r="A119" i="1"/>
  <c r="A86" i="1"/>
  <c r="A117" i="1"/>
  <c r="A92" i="1"/>
  <c r="A101" i="1"/>
  <c r="A116" i="1"/>
  <c r="A118" i="1"/>
  <c r="A114" i="1"/>
  <c r="A85" i="1"/>
  <c r="A87" i="1"/>
  <c r="A109" i="1"/>
  <c r="A79" i="1"/>
  <c r="A100" i="1"/>
  <c r="A122" i="1"/>
  <c r="A121" i="1"/>
  <c r="A106" i="1"/>
  <c r="A112" i="1"/>
  <c r="A120" i="1"/>
  <c r="A104" i="1"/>
  <c r="A95" i="1"/>
  <c r="A105" i="1"/>
  <c r="A91" i="1"/>
  <c r="EP12" i="2"/>
  <c r="EP13" i="2" l="1"/>
  <c r="EP14" i="2" s="1"/>
  <c r="EP15" i="2" s="1"/>
  <c r="EP16" i="2" s="1"/>
  <c r="EP17" i="2" s="1"/>
  <c r="EP18" i="2" s="1"/>
  <c r="EP19" i="2" s="1"/>
  <c r="EP20" i="2" s="1"/>
  <c r="EP21" i="2" s="1"/>
  <c r="EP25" i="2" s="1"/>
  <c r="EP26" i="2" s="1"/>
  <c r="EP31" i="2" s="1"/>
  <c r="A98" i="2"/>
  <c r="A97" i="2"/>
  <c r="EP33" i="2"/>
  <c r="EP34" i="2" s="1"/>
  <c r="A92" i="2" l="1"/>
  <c r="EP35" i="2"/>
  <c r="EP37" i="2" l="1"/>
  <c r="EP39" i="2" s="1"/>
  <c r="EP41" i="2" s="1"/>
  <c r="EP42" i="2" l="1"/>
  <c r="EP43" i="2" s="1"/>
  <c r="A105" i="2"/>
  <c r="A103" i="2"/>
  <c r="A104" i="2"/>
  <c r="A106" i="2" l="1"/>
  <c r="EP45" i="2"/>
  <c r="A107" i="2" s="1"/>
  <c r="EP50" i="2" l="1"/>
  <c r="A122" i="2" s="1"/>
  <c r="A123" i="2"/>
  <c r="A108" i="2"/>
  <c r="A112" i="2"/>
  <c r="A125" i="2"/>
  <c r="A121" i="2"/>
  <c r="A124" i="2"/>
  <c r="A111" i="2"/>
  <c r="A116" i="2"/>
  <c r="A114" i="2" l="1"/>
  <c r="A117" i="2"/>
  <c r="A129" i="2"/>
  <c r="A110" i="2"/>
  <c r="A109" i="2"/>
  <c r="A128" i="2"/>
  <c r="A115" i="2"/>
  <c r="A118" i="2"/>
  <c r="A100" i="2"/>
  <c r="A99" i="2"/>
  <c r="A94" i="2"/>
  <c r="A95" i="2"/>
  <c r="A101" i="2"/>
  <c r="A89" i="2"/>
  <c r="A90" i="2"/>
  <c r="A96" i="2"/>
  <c r="A91" i="2"/>
  <c r="A93" i="2"/>
  <c r="A102" i="2"/>
  <c r="A127" i="2"/>
  <c r="A113" i="2"/>
  <c r="A119" i="2"/>
  <c r="A126" i="2"/>
  <c r="A120" i="2"/>
</calcChain>
</file>

<file path=xl/comments1.xml><?xml version="1.0" encoding="utf-8"?>
<comments xmlns="http://schemas.openxmlformats.org/spreadsheetml/2006/main">
  <authors>
    <author>大塚　正雄</author>
  </authors>
  <commentList>
    <comment ref="O12" authorId="0" shapeId="0">
      <text>
        <r>
          <rPr>
            <b/>
            <sz val="9"/>
            <color indexed="81"/>
            <rFont val="ＭＳ Ｐゴシック"/>
            <family val="3"/>
            <charset val="128"/>
          </rPr>
          <t>自動入力されます。
ふりがなに誤りがある場合は直接入力してください。</t>
        </r>
      </text>
    </comment>
  </commentList>
</comments>
</file>

<file path=xl/sharedStrings.xml><?xml version="1.0" encoding="utf-8"?>
<sst xmlns="http://schemas.openxmlformats.org/spreadsheetml/2006/main" count="561" uniqueCount="394">
  <si>
    <t>主治医意見書　（OCR用）</t>
    <rPh sb="0" eb="3">
      <t>シュジイ</t>
    </rPh>
    <rPh sb="3" eb="6">
      <t>イケンショ</t>
    </rPh>
    <rPh sb="11" eb="12">
      <t>ヨウ</t>
    </rPh>
    <phoneticPr fontId="4"/>
  </si>
  <si>
    <t>保険者番号</t>
    <rPh sb="0" eb="3">
      <t>ホケンシャ</t>
    </rPh>
    <rPh sb="3" eb="5">
      <t>バンゴウ</t>
    </rPh>
    <phoneticPr fontId="4"/>
  </si>
  <si>
    <t>被保険者番号</t>
    <rPh sb="0" eb="4">
      <t>ヒホケンシャ</t>
    </rPh>
    <rPh sb="4" eb="6">
      <t>バンゴウ</t>
    </rPh>
    <phoneticPr fontId="4"/>
  </si>
  <si>
    <t>年</t>
    <rPh sb="0" eb="1">
      <t>ネン</t>
    </rPh>
    <phoneticPr fontId="4"/>
  </si>
  <si>
    <t>月</t>
    <rPh sb="0" eb="1">
      <t>ガツ</t>
    </rPh>
    <phoneticPr fontId="4"/>
  </si>
  <si>
    <t>日　記入</t>
    <rPh sb="0" eb="1">
      <t>ニチ</t>
    </rPh>
    <rPh sb="2" eb="4">
      <t>キニュウ</t>
    </rPh>
    <phoneticPr fontId="4"/>
  </si>
  <si>
    <t>（5）身体の状態</t>
    <rPh sb="3" eb="5">
      <t>シンタイ</t>
    </rPh>
    <rPh sb="6" eb="8">
      <t>ジョウタイ</t>
    </rPh>
    <phoneticPr fontId="4"/>
  </si>
  <si>
    <t>利き腕（</t>
    <rPh sb="0" eb="1">
      <t>キ</t>
    </rPh>
    <rPh sb="2" eb="3">
      <t>ウデ</t>
    </rPh>
    <phoneticPr fontId="4"/>
  </si>
  <si>
    <t xml:space="preserve">  </t>
  </si>
  <si>
    <t>右</t>
    <rPh sb="0" eb="1">
      <t>ミギ</t>
    </rPh>
    <phoneticPr fontId="4"/>
  </si>
  <si>
    <t>左）</t>
    <rPh sb="0" eb="1">
      <t>ヒダリ</t>
    </rPh>
    <phoneticPr fontId="4"/>
  </si>
  <si>
    <t>身長＝</t>
    <rPh sb="0" eb="2">
      <t>シンチョウ</t>
    </rPh>
    <phoneticPr fontId="4"/>
  </si>
  <si>
    <t>㎝</t>
    <phoneticPr fontId="4"/>
  </si>
  <si>
    <t>体重＝</t>
    <rPh sb="0" eb="2">
      <t>タイジュウ</t>
    </rPh>
    <phoneticPr fontId="4"/>
  </si>
  <si>
    <t>㎏（過去6ヶ月の体重の変化</t>
    <rPh sb="2" eb="4">
      <t>カコ</t>
    </rPh>
    <rPh sb="6" eb="7">
      <t>ゲツ</t>
    </rPh>
    <rPh sb="8" eb="10">
      <t>タイジュウ</t>
    </rPh>
    <rPh sb="11" eb="13">
      <t>ヘンカ</t>
    </rPh>
    <phoneticPr fontId="4"/>
  </si>
  <si>
    <t>増加</t>
    <rPh sb="0" eb="2">
      <t>ゾウカ</t>
    </rPh>
    <phoneticPr fontId="4"/>
  </si>
  <si>
    <t>維持</t>
    <rPh sb="0" eb="2">
      <t>イジ</t>
    </rPh>
    <phoneticPr fontId="4"/>
  </si>
  <si>
    <t>減少）</t>
    <rPh sb="0" eb="2">
      <t>ゲンショウ</t>
    </rPh>
    <phoneticPr fontId="4"/>
  </si>
  <si>
    <t>四肢欠損（部位：</t>
    <rPh sb="0" eb="2">
      <t>シシ</t>
    </rPh>
    <rPh sb="2" eb="4">
      <t>ケッソン</t>
    </rPh>
    <rPh sb="5" eb="7">
      <t>ブイ</t>
    </rPh>
    <phoneticPr fontId="4"/>
  </si>
  <si>
    <t>）</t>
    <phoneticPr fontId="4"/>
  </si>
  <si>
    <t>麻痺</t>
    <rPh sb="0" eb="2">
      <t>マヒ</t>
    </rPh>
    <phoneticPr fontId="4"/>
  </si>
  <si>
    <t>右上肢（程度：</t>
    <rPh sb="0" eb="1">
      <t>ミギ</t>
    </rPh>
    <rPh sb="1" eb="3">
      <t>ジョウシ</t>
    </rPh>
    <rPh sb="4" eb="6">
      <t>テイド</t>
    </rPh>
    <phoneticPr fontId="4"/>
  </si>
  <si>
    <t>軽</t>
    <rPh sb="0" eb="1">
      <t>ケイ</t>
    </rPh>
    <phoneticPr fontId="4"/>
  </si>
  <si>
    <t>中</t>
    <rPh sb="0" eb="1">
      <t>チュウ</t>
    </rPh>
    <phoneticPr fontId="4"/>
  </si>
  <si>
    <t>重）</t>
    <rPh sb="0" eb="1">
      <t>ジュウ</t>
    </rPh>
    <phoneticPr fontId="4"/>
  </si>
  <si>
    <t>左上肢（程度：</t>
    <rPh sb="0" eb="1">
      <t>ヒダリ</t>
    </rPh>
    <rPh sb="1" eb="3">
      <t>ジョウシ</t>
    </rPh>
    <rPh sb="4" eb="6">
      <t>テイド</t>
    </rPh>
    <phoneticPr fontId="4"/>
  </si>
  <si>
    <t>右下肢（程度：</t>
    <rPh sb="0" eb="1">
      <t>ミギ</t>
    </rPh>
    <rPh sb="1" eb="3">
      <t>カシ</t>
    </rPh>
    <rPh sb="4" eb="6">
      <t>テイド</t>
    </rPh>
    <phoneticPr fontId="4"/>
  </si>
  <si>
    <t>左下肢（程度：</t>
    <rPh sb="0" eb="1">
      <t>ヒダリ</t>
    </rPh>
    <rPh sb="1" eb="3">
      <t>カシ</t>
    </rPh>
    <rPh sb="4" eb="6">
      <t>テイド</t>
    </rPh>
    <phoneticPr fontId="4"/>
  </si>
  <si>
    <t>その他（部位：</t>
    <rPh sb="2" eb="3">
      <t>タ</t>
    </rPh>
    <rPh sb="4" eb="6">
      <t>ブイ</t>
    </rPh>
    <phoneticPr fontId="4"/>
  </si>
  <si>
    <t>程度：</t>
    <rPh sb="0" eb="2">
      <t>テイド</t>
    </rPh>
    <phoneticPr fontId="4"/>
  </si>
  <si>
    <t>筋力の低下（部位：</t>
    <rPh sb="0" eb="2">
      <t>キンリョク</t>
    </rPh>
    <rPh sb="3" eb="5">
      <t>テイカ</t>
    </rPh>
    <rPh sb="6" eb="8">
      <t>ブイ</t>
    </rPh>
    <phoneticPr fontId="4"/>
  </si>
  <si>
    <t>関節の拘縮（部位：</t>
    <rPh sb="0" eb="2">
      <t>カンセツ</t>
    </rPh>
    <rPh sb="3" eb="5">
      <t>コウシュク</t>
    </rPh>
    <rPh sb="6" eb="8">
      <t>ブイ</t>
    </rPh>
    <phoneticPr fontId="4"/>
  </si>
  <si>
    <t>関節の痛み（部位：</t>
    <rPh sb="0" eb="2">
      <t>カンセツ</t>
    </rPh>
    <rPh sb="3" eb="4">
      <t>イタ</t>
    </rPh>
    <rPh sb="6" eb="8">
      <t>ブイ</t>
    </rPh>
    <phoneticPr fontId="4"/>
  </si>
  <si>
    <t>失調・不随意運動</t>
    <rPh sb="0" eb="2">
      <t>シッチョウ</t>
    </rPh>
    <rPh sb="3" eb="4">
      <t>フ</t>
    </rPh>
    <rPh sb="4" eb="6">
      <t>ズイイ</t>
    </rPh>
    <rPh sb="6" eb="8">
      <t>ウンドウ</t>
    </rPh>
    <phoneticPr fontId="4"/>
  </si>
  <si>
    <t>・上肢</t>
    <rPh sb="1" eb="3">
      <t>ジョウシ</t>
    </rPh>
    <phoneticPr fontId="4"/>
  </si>
  <si>
    <t>左</t>
    <rPh sb="0" eb="1">
      <t>ヒダリ</t>
    </rPh>
    <phoneticPr fontId="4"/>
  </si>
  <si>
    <t>・下肢</t>
    <rPh sb="1" eb="3">
      <t>カシ</t>
    </rPh>
    <phoneticPr fontId="4"/>
  </si>
  <si>
    <t>・体幹</t>
    <rPh sb="1" eb="3">
      <t>タイカン</t>
    </rPh>
    <phoneticPr fontId="4"/>
  </si>
  <si>
    <t>褥瘡（部位：</t>
    <rPh sb="0" eb="2">
      <t>ジョクソウ</t>
    </rPh>
    <rPh sb="3" eb="5">
      <t>ブイ</t>
    </rPh>
    <phoneticPr fontId="4"/>
  </si>
  <si>
    <t>その他の皮膚疾患（部位：</t>
    <rPh sb="2" eb="3">
      <t>タ</t>
    </rPh>
    <rPh sb="4" eb="6">
      <t>ヒフ</t>
    </rPh>
    <rPh sb="6" eb="8">
      <t>シッカン</t>
    </rPh>
    <rPh sb="9" eb="11">
      <t>ブイ</t>
    </rPh>
    <phoneticPr fontId="4"/>
  </si>
  <si>
    <t>4.生活機能とサービスに関する意見</t>
    <rPh sb="2" eb="4">
      <t>セイカツ</t>
    </rPh>
    <rPh sb="4" eb="6">
      <t>キノウ</t>
    </rPh>
    <rPh sb="12" eb="13">
      <t>カン</t>
    </rPh>
    <rPh sb="15" eb="17">
      <t>イケン</t>
    </rPh>
    <phoneticPr fontId="4"/>
  </si>
  <si>
    <t>（1）移動</t>
    <rPh sb="3" eb="5">
      <t>イドウ</t>
    </rPh>
    <phoneticPr fontId="4"/>
  </si>
  <si>
    <t>屋外歩行</t>
    <rPh sb="0" eb="2">
      <t>オクガイ</t>
    </rPh>
    <rPh sb="2" eb="4">
      <t>ホコウ</t>
    </rPh>
    <phoneticPr fontId="4"/>
  </si>
  <si>
    <t>自立</t>
    <rPh sb="0" eb="2">
      <t>ジリツ</t>
    </rPh>
    <phoneticPr fontId="4"/>
  </si>
  <si>
    <t>介護があればしている</t>
    <rPh sb="0" eb="2">
      <t>カイゴ</t>
    </rPh>
    <phoneticPr fontId="4"/>
  </si>
  <si>
    <t>していない</t>
    <phoneticPr fontId="4"/>
  </si>
  <si>
    <t>車いすの使用</t>
    <rPh sb="0" eb="1">
      <t>クルマ</t>
    </rPh>
    <rPh sb="4" eb="6">
      <t>シヨウ</t>
    </rPh>
    <phoneticPr fontId="4"/>
  </si>
  <si>
    <t>用いていない</t>
    <rPh sb="0" eb="1">
      <t>モチ</t>
    </rPh>
    <phoneticPr fontId="4"/>
  </si>
  <si>
    <t>主に自分で操作している</t>
    <rPh sb="0" eb="1">
      <t>オモ</t>
    </rPh>
    <rPh sb="2" eb="4">
      <t>ジブン</t>
    </rPh>
    <rPh sb="5" eb="7">
      <t>ソウサ</t>
    </rPh>
    <phoneticPr fontId="4"/>
  </si>
  <si>
    <t>主に他人が操作している</t>
    <rPh sb="0" eb="1">
      <t>オモ</t>
    </rPh>
    <rPh sb="2" eb="4">
      <t>タニン</t>
    </rPh>
    <rPh sb="5" eb="7">
      <t>ソウサ</t>
    </rPh>
    <phoneticPr fontId="4"/>
  </si>
  <si>
    <t>歩行補助具・装具の使用（複数選択可）</t>
    <rPh sb="0" eb="2">
      <t>ホコウ</t>
    </rPh>
    <rPh sb="2" eb="4">
      <t>ホジョ</t>
    </rPh>
    <rPh sb="4" eb="5">
      <t>グ</t>
    </rPh>
    <rPh sb="6" eb="8">
      <t>ソウグ</t>
    </rPh>
    <rPh sb="9" eb="11">
      <t>シヨウ</t>
    </rPh>
    <rPh sb="12" eb="14">
      <t>フクスウ</t>
    </rPh>
    <rPh sb="14" eb="16">
      <t>センタク</t>
    </rPh>
    <rPh sb="16" eb="17">
      <t>カ</t>
    </rPh>
    <phoneticPr fontId="4"/>
  </si>
  <si>
    <t>屋外で使用</t>
    <rPh sb="0" eb="2">
      <t>オクガイ</t>
    </rPh>
    <rPh sb="3" eb="5">
      <t>シヨウ</t>
    </rPh>
    <phoneticPr fontId="4"/>
  </si>
  <si>
    <t>屋内で使用</t>
    <rPh sb="0" eb="2">
      <t>オクナイ</t>
    </rPh>
    <rPh sb="3" eb="5">
      <t>シヨウ</t>
    </rPh>
    <phoneticPr fontId="4"/>
  </si>
  <si>
    <t>（2）栄養・食生活</t>
    <rPh sb="3" eb="5">
      <t>エイヨウ</t>
    </rPh>
    <rPh sb="6" eb="9">
      <t>ショクセイカツ</t>
    </rPh>
    <phoneticPr fontId="4"/>
  </si>
  <si>
    <t>食事行為</t>
    <rPh sb="0" eb="2">
      <t>ショクジ</t>
    </rPh>
    <rPh sb="2" eb="4">
      <t>コウイ</t>
    </rPh>
    <phoneticPr fontId="4"/>
  </si>
  <si>
    <t>自立ないし何とか自分で食べられる</t>
    <rPh sb="0" eb="2">
      <t>ジリツ</t>
    </rPh>
    <rPh sb="5" eb="6">
      <t>ナン</t>
    </rPh>
    <rPh sb="8" eb="10">
      <t>ジブン</t>
    </rPh>
    <rPh sb="11" eb="12">
      <t>タ</t>
    </rPh>
    <phoneticPr fontId="4"/>
  </si>
  <si>
    <t>全面介助</t>
    <rPh sb="0" eb="2">
      <t>ゼンメン</t>
    </rPh>
    <rPh sb="2" eb="4">
      <t>カイジョ</t>
    </rPh>
    <phoneticPr fontId="4"/>
  </si>
  <si>
    <t>現在の栄養状態</t>
    <rPh sb="0" eb="2">
      <t>ゲンザイ</t>
    </rPh>
    <rPh sb="3" eb="5">
      <t>エイヨウ</t>
    </rPh>
    <rPh sb="5" eb="7">
      <t>ジョウタイ</t>
    </rPh>
    <phoneticPr fontId="4"/>
  </si>
  <si>
    <t>良好</t>
    <rPh sb="0" eb="2">
      <t>リョウコウ</t>
    </rPh>
    <phoneticPr fontId="4"/>
  </si>
  <si>
    <t>不良</t>
    <rPh sb="0" eb="2">
      <t>フリョウ</t>
    </rPh>
    <phoneticPr fontId="4"/>
  </si>
  <si>
    <t>→　栄養・食生活上の留意点（</t>
    <rPh sb="2" eb="4">
      <t>エイヨウ</t>
    </rPh>
    <rPh sb="5" eb="8">
      <t>ショクセイカツ</t>
    </rPh>
    <rPh sb="8" eb="9">
      <t>ジョウ</t>
    </rPh>
    <rPh sb="10" eb="13">
      <t>リュウイテン</t>
    </rPh>
    <phoneticPr fontId="4"/>
  </si>
  <si>
    <t>）</t>
    <phoneticPr fontId="4"/>
  </si>
  <si>
    <r>
      <t>（3）現在あるかまたは今後発生の</t>
    </r>
    <r>
      <rPr>
        <b/>
        <u/>
        <sz val="9"/>
        <rFont val="ＭＳ Ｐゴシック"/>
        <family val="3"/>
        <charset val="128"/>
      </rPr>
      <t>可能性の</t>
    </r>
    <r>
      <rPr>
        <b/>
        <sz val="9"/>
        <rFont val="ＭＳ Ｐゴシック"/>
        <family val="3"/>
        <charset val="128"/>
      </rPr>
      <t>高い状態とその対処方針</t>
    </r>
    <rPh sb="3" eb="5">
      <t>ゲンザイ</t>
    </rPh>
    <rPh sb="11" eb="13">
      <t>コンゴ</t>
    </rPh>
    <rPh sb="13" eb="15">
      <t>ハッセイ</t>
    </rPh>
    <rPh sb="16" eb="19">
      <t>カノウセイ</t>
    </rPh>
    <rPh sb="20" eb="21">
      <t>タカ</t>
    </rPh>
    <rPh sb="22" eb="24">
      <t>ジョウタイ</t>
    </rPh>
    <rPh sb="27" eb="29">
      <t>タイショ</t>
    </rPh>
    <rPh sb="29" eb="31">
      <t>ホウシン</t>
    </rPh>
    <phoneticPr fontId="4"/>
  </si>
  <si>
    <t>尿失禁</t>
    <rPh sb="0" eb="3">
      <t>ニョウシッキン</t>
    </rPh>
    <phoneticPr fontId="4"/>
  </si>
  <si>
    <t>転倒・骨折</t>
    <rPh sb="0" eb="2">
      <t>テントウ</t>
    </rPh>
    <rPh sb="3" eb="5">
      <t>コッセツ</t>
    </rPh>
    <phoneticPr fontId="4"/>
  </si>
  <si>
    <t>移動能力の低下</t>
    <rPh sb="0" eb="2">
      <t>イドウ</t>
    </rPh>
    <rPh sb="2" eb="4">
      <t>ノウリョク</t>
    </rPh>
    <rPh sb="5" eb="7">
      <t>テイカ</t>
    </rPh>
    <phoneticPr fontId="4"/>
  </si>
  <si>
    <t>褥瘡</t>
    <rPh sb="0" eb="2">
      <t>ジョクソウ</t>
    </rPh>
    <phoneticPr fontId="4"/>
  </si>
  <si>
    <t>心肺機能の低下</t>
    <rPh sb="0" eb="2">
      <t>シンパイ</t>
    </rPh>
    <rPh sb="2" eb="4">
      <t>キノウ</t>
    </rPh>
    <rPh sb="4" eb="6">
      <t>シンキノウ</t>
    </rPh>
    <rPh sb="5" eb="7">
      <t>テイカ</t>
    </rPh>
    <phoneticPr fontId="4"/>
  </si>
  <si>
    <t>閉じこもり</t>
    <rPh sb="0" eb="1">
      <t>ト</t>
    </rPh>
    <phoneticPr fontId="4"/>
  </si>
  <si>
    <t>意欲低下</t>
    <rPh sb="0" eb="2">
      <t>イヨク</t>
    </rPh>
    <rPh sb="2" eb="4">
      <t>テイカ</t>
    </rPh>
    <phoneticPr fontId="4"/>
  </si>
  <si>
    <t>徘徊</t>
    <rPh sb="0" eb="2">
      <t>ハイカイ</t>
    </rPh>
    <phoneticPr fontId="4"/>
  </si>
  <si>
    <t>低栄養</t>
    <rPh sb="0" eb="1">
      <t>テイ</t>
    </rPh>
    <rPh sb="1" eb="3">
      <t>エイヨウ</t>
    </rPh>
    <phoneticPr fontId="4"/>
  </si>
  <si>
    <t>摂食・嚥下機能低下</t>
    <rPh sb="0" eb="2">
      <t>セッショク</t>
    </rPh>
    <rPh sb="3" eb="5">
      <t>エンゲ</t>
    </rPh>
    <rPh sb="5" eb="7">
      <t>キノウ</t>
    </rPh>
    <rPh sb="7" eb="9">
      <t>テイカ</t>
    </rPh>
    <phoneticPr fontId="4"/>
  </si>
  <si>
    <t>脱水</t>
    <rPh sb="0" eb="2">
      <t>ダッスイ</t>
    </rPh>
    <phoneticPr fontId="4"/>
  </si>
  <si>
    <t>易感染性</t>
    <rPh sb="0" eb="1">
      <t>エキ</t>
    </rPh>
    <rPh sb="3" eb="4">
      <t>セイ</t>
    </rPh>
    <phoneticPr fontId="4"/>
  </si>
  <si>
    <t>がん等による疼痛</t>
    <rPh sb="2" eb="3">
      <t>トウ</t>
    </rPh>
    <rPh sb="6" eb="8">
      <t>トウツウ</t>
    </rPh>
    <phoneticPr fontId="4"/>
  </si>
  <si>
    <t>その他（</t>
    <rPh sb="2" eb="3">
      <t>タ</t>
    </rPh>
    <phoneticPr fontId="4"/>
  </si>
  <si>
    <t>）</t>
    <phoneticPr fontId="4"/>
  </si>
  <si>
    <t>→対処方針（</t>
    <rPh sb="1" eb="3">
      <t>タイショ</t>
    </rPh>
    <rPh sb="3" eb="5">
      <t>ホウシン</t>
    </rPh>
    <phoneticPr fontId="4"/>
  </si>
  <si>
    <t>）</t>
    <phoneticPr fontId="4"/>
  </si>
  <si>
    <t>（4）サービス利用による生活機能の維持・改善の見通し</t>
    <rPh sb="7" eb="9">
      <t>リヨウ</t>
    </rPh>
    <rPh sb="12" eb="14">
      <t>セイカツ</t>
    </rPh>
    <rPh sb="14" eb="16">
      <t>キノウ</t>
    </rPh>
    <rPh sb="17" eb="19">
      <t>イジ</t>
    </rPh>
    <rPh sb="20" eb="22">
      <t>カイゼン</t>
    </rPh>
    <rPh sb="23" eb="25">
      <t>ミトオ</t>
    </rPh>
    <phoneticPr fontId="4"/>
  </si>
  <si>
    <t>期待できる</t>
    <rPh sb="0" eb="2">
      <t>キタイ</t>
    </rPh>
    <phoneticPr fontId="4"/>
  </si>
  <si>
    <t>期待できない</t>
    <rPh sb="0" eb="2">
      <t>キタイ</t>
    </rPh>
    <phoneticPr fontId="4"/>
  </si>
  <si>
    <t>不明</t>
    <rPh sb="0" eb="2">
      <t>フメイ</t>
    </rPh>
    <phoneticPr fontId="4"/>
  </si>
  <si>
    <t>（5）医学的管理の必要性（特に必要性の高いものには下線を引いてください。予防給付により提供されるサービスを含みます。）</t>
    <rPh sb="3" eb="6">
      <t>イガクテキ</t>
    </rPh>
    <rPh sb="6" eb="8">
      <t>カンリ</t>
    </rPh>
    <rPh sb="9" eb="12">
      <t>ヒツヨウセイ</t>
    </rPh>
    <rPh sb="13" eb="14">
      <t>トク</t>
    </rPh>
    <rPh sb="15" eb="18">
      <t>ヒツヨウセイ</t>
    </rPh>
    <rPh sb="19" eb="20">
      <t>タカ</t>
    </rPh>
    <rPh sb="25" eb="27">
      <t>カセン</t>
    </rPh>
    <rPh sb="28" eb="29">
      <t>ヒ</t>
    </rPh>
    <rPh sb="36" eb="38">
      <t>ヨボウ</t>
    </rPh>
    <rPh sb="38" eb="40">
      <t>キュウフ</t>
    </rPh>
    <rPh sb="43" eb="45">
      <t>テイキョウ</t>
    </rPh>
    <rPh sb="53" eb="54">
      <t>フク</t>
    </rPh>
    <phoneticPr fontId="4"/>
  </si>
  <si>
    <t>訪問診療</t>
    <rPh sb="0" eb="2">
      <t>ホウモン</t>
    </rPh>
    <rPh sb="2" eb="4">
      <t>シンリョウ</t>
    </rPh>
    <phoneticPr fontId="4"/>
  </si>
  <si>
    <t>訪問看護</t>
    <rPh sb="0" eb="2">
      <t>ホウモン</t>
    </rPh>
    <rPh sb="2" eb="4">
      <t>カンゴ</t>
    </rPh>
    <phoneticPr fontId="4"/>
  </si>
  <si>
    <t>訪問歯科診療</t>
    <rPh sb="0" eb="2">
      <t>ホウモン</t>
    </rPh>
    <rPh sb="2" eb="4">
      <t>シカ</t>
    </rPh>
    <rPh sb="4" eb="6">
      <t>シンリョウ</t>
    </rPh>
    <phoneticPr fontId="4"/>
  </si>
  <si>
    <t>訪問薬剤管理指導</t>
    <rPh sb="0" eb="2">
      <t>ホウモン</t>
    </rPh>
    <rPh sb="2" eb="4">
      <t>ヤクザイ</t>
    </rPh>
    <rPh sb="4" eb="6">
      <t>カンリ</t>
    </rPh>
    <rPh sb="6" eb="8">
      <t>シドウ</t>
    </rPh>
    <phoneticPr fontId="4"/>
  </si>
  <si>
    <t>訪問リハビリテーション</t>
    <rPh sb="0" eb="2">
      <t>ホウモン</t>
    </rPh>
    <phoneticPr fontId="4"/>
  </si>
  <si>
    <t>短期入所療養介護</t>
    <rPh sb="0" eb="2">
      <t>タンキ</t>
    </rPh>
    <rPh sb="2" eb="4">
      <t>ニュウショ</t>
    </rPh>
    <rPh sb="4" eb="6">
      <t>リョウヨウ</t>
    </rPh>
    <rPh sb="6" eb="8">
      <t>カイゴ</t>
    </rPh>
    <phoneticPr fontId="4"/>
  </si>
  <si>
    <t>訪問歯科衛生指導</t>
    <rPh sb="0" eb="2">
      <t>ホウモン</t>
    </rPh>
    <rPh sb="2" eb="4">
      <t>シカ</t>
    </rPh>
    <rPh sb="4" eb="6">
      <t>エイセイ</t>
    </rPh>
    <rPh sb="6" eb="8">
      <t>シドウ</t>
    </rPh>
    <phoneticPr fontId="4"/>
  </si>
  <si>
    <t>訪問栄養食事指導</t>
    <rPh sb="0" eb="2">
      <t>ホウモン</t>
    </rPh>
    <rPh sb="2" eb="4">
      <t>エイヨウ</t>
    </rPh>
    <rPh sb="4" eb="6">
      <t>ショクジ</t>
    </rPh>
    <rPh sb="6" eb="8">
      <t>シドウ</t>
    </rPh>
    <phoneticPr fontId="4"/>
  </si>
  <si>
    <t>通所リハビリテーション</t>
    <rPh sb="0" eb="2">
      <t>ツウショ</t>
    </rPh>
    <phoneticPr fontId="4"/>
  </si>
  <si>
    <t>その他の医療系サービス</t>
    <rPh sb="2" eb="3">
      <t>タ</t>
    </rPh>
    <rPh sb="4" eb="6">
      <t>イリョウ</t>
    </rPh>
    <rPh sb="6" eb="7">
      <t>ケイ</t>
    </rPh>
    <phoneticPr fontId="4"/>
  </si>
  <si>
    <t>（</t>
    <phoneticPr fontId="4"/>
  </si>
  <si>
    <t>）</t>
    <phoneticPr fontId="4"/>
  </si>
  <si>
    <t>（6）サービス提供時における医学的観点からの留意事項</t>
    <rPh sb="7" eb="9">
      <t>テイキョウ</t>
    </rPh>
    <rPh sb="9" eb="10">
      <t>ジ</t>
    </rPh>
    <rPh sb="14" eb="17">
      <t>イガクテキ</t>
    </rPh>
    <rPh sb="17" eb="19">
      <t>カンテン</t>
    </rPh>
    <rPh sb="22" eb="24">
      <t>リュウイ</t>
    </rPh>
    <rPh sb="24" eb="26">
      <t>ジコウ</t>
    </rPh>
    <phoneticPr fontId="4"/>
  </si>
  <si>
    <t>・血圧</t>
    <rPh sb="1" eb="3">
      <t>ケツアツ</t>
    </rPh>
    <phoneticPr fontId="4"/>
  </si>
  <si>
    <t>特に
なし</t>
    <rPh sb="0" eb="1">
      <t>トク</t>
    </rPh>
    <phoneticPr fontId="4"/>
  </si>
  <si>
    <t>あり（</t>
    <phoneticPr fontId="4"/>
  </si>
  <si>
    <t>・移動</t>
    <rPh sb="1" eb="3">
      <t>イドウ</t>
    </rPh>
    <phoneticPr fontId="4"/>
  </si>
  <si>
    <t>・摂食</t>
    <rPh sb="1" eb="3">
      <t>セッショク</t>
    </rPh>
    <phoneticPr fontId="4"/>
  </si>
  <si>
    <t>あり（</t>
    <phoneticPr fontId="4"/>
  </si>
  <si>
    <t>・運動</t>
    <rPh sb="1" eb="3">
      <t>ウンドウ</t>
    </rPh>
    <phoneticPr fontId="4"/>
  </si>
  <si>
    <t>）</t>
    <phoneticPr fontId="4"/>
  </si>
  <si>
    <t>・嚥下</t>
    <rPh sb="1" eb="3">
      <t>エンゲ</t>
    </rPh>
    <phoneticPr fontId="4"/>
  </si>
  <si>
    <t>あり（</t>
    <phoneticPr fontId="4"/>
  </si>
  <si>
    <t>・その他</t>
    <rPh sb="3" eb="4">
      <t>タ</t>
    </rPh>
    <phoneticPr fontId="4"/>
  </si>
  <si>
    <t>（7）感染症の有無（有の場合は具体的に記入して下さい）</t>
    <rPh sb="3" eb="6">
      <t>カンセンショウ</t>
    </rPh>
    <rPh sb="7" eb="9">
      <t>ウム</t>
    </rPh>
    <rPh sb="10" eb="11">
      <t>アリ</t>
    </rPh>
    <rPh sb="12" eb="14">
      <t>バアイ</t>
    </rPh>
    <rPh sb="15" eb="18">
      <t>グタイテキ</t>
    </rPh>
    <rPh sb="19" eb="21">
      <t>キニュウ</t>
    </rPh>
    <rPh sb="23" eb="24">
      <t>クダ</t>
    </rPh>
    <phoneticPr fontId="4"/>
  </si>
  <si>
    <t>無</t>
    <rPh sb="0" eb="1">
      <t>ナ</t>
    </rPh>
    <phoneticPr fontId="4"/>
  </si>
  <si>
    <t>有（</t>
    <rPh sb="0" eb="1">
      <t>ア</t>
    </rPh>
    <phoneticPr fontId="4"/>
  </si>
  <si>
    <t>）</t>
    <phoneticPr fontId="4"/>
  </si>
  <si>
    <t>5.特記すべき事項</t>
    <rPh sb="2" eb="4">
      <t>トッキ</t>
    </rPh>
    <rPh sb="7" eb="9">
      <t>ジコウ</t>
    </rPh>
    <phoneticPr fontId="4"/>
  </si>
  <si>
    <t>要介護認定及び介護サービス計画作成時に必要な医学的なご意見等を記載して下さい。なお、専門医等に別途意見を求め</t>
    <rPh sb="0" eb="1">
      <t>ヨウ</t>
    </rPh>
    <rPh sb="1" eb="3">
      <t>カイゴ</t>
    </rPh>
    <rPh sb="3" eb="5">
      <t>ニンテイ</t>
    </rPh>
    <rPh sb="5" eb="6">
      <t>オヨ</t>
    </rPh>
    <rPh sb="7" eb="9">
      <t>カイゴ</t>
    </rPh>
    <rPh sb="13" eb="15">
      <t>ケイカク</t>
    </rPh>
    <rPh sb="15" eb="17">
      <t>サクセイ</t>
    </rPh>
    <rPh sb="17" eb="18">
      <t>ジ</t>
    </rPh>
    <rPh sb="19" eb="21">
      <t>ヒツヨウ</t>
    </rPh>
    <rPh sb="22" eb="25">
      <t>イガクテキ</t>
    </rPh>
    <rPh sb="27" eb="29">
      <t>イケン</t>
    </rPh>
    <rPh sb="29" eb="30">
      <t>トウ</t>
    </rPh>
    <rPh sb="31" eb="33">
      <t>キサイ</t>
    </rPh>
    <rPh sb="35" eb="36">
      <t>クダ</t>
    </rPh>
    <rPh sb="42" eb="44">
      <t>センモン</t>
    </rPh>
    <rPh sb="44" eb="45">
      <t>イ</t>
    </rPh>
    <rPh sb="45" eb="46">
      <t>トウ</t>
    </rPh>
    <rPh sb="47" eb="49">
      <t>ベット</t>
    </rPh>
    <rPh sb="49" eb="51">
      <t>イケン</t>
    </rPh>
    <rPh sb="52" eb="53">
      <t>モト</t>
    </rPh>
    <phoneticPr fontId="4"/>
  </si>
  <si>
    <t>た場合はその内容、結果も記載してください。（情報提供書や身体障害者申請診断書の写し等を添付していただいても結構です。）</t>
    <rPh sb="1" eb="3">
      <t>バアイ</t>
    </rPh>
    <rPh sb="6" eb="8">
      <t>ナイヨウ</t>
    </rPh>
    <rPh sb="9" eb="11">
      <t>ケッカ</t>
    </rPh>
    <rPh sb="12" eb="14">
      <t>キサイ</t>
    </rPh>
    <rPh sb="22" eb="24">
      <t>ジョウホウ</t>
    </rPh>
    <rPh sb="24" eb="26">
      <t>テイキョウ</t>
    </rPh>
    <rPh sb="26" eb="27">
      <t>ショ</t>
    </rPh>
    <rPh sb="28" eb="30">
      <t>シンタイ</t>
    </rPh>
    <rPh sb="30" eb="33">
      <t>ショウガイシャ</t>
    </rPh>
    <rPh sb="33" eb="35">
      <t>シンセイ</t>
    </rPh>
    <rPh sb="35" eb="38">
      <t>シンダンショ</t>
    </rPh>
    <rPh sb="39" eb="40">
      <t>ウツ</t>
    </rPh>
    <rPh sb="41" eb="42">
      <t>トウ</t>
    </rPh>
    <rPh sb="43" eb="45">
      <t>テンプ</t>
    </rPh>
    <rPh sb="53" eb="55">
      <t>ケッコウ</t>
    </rPh>
    <phoneticPr fontId="4"/>
  </si>
  <si>
    <t>認定結果情報の送付を希望する</t>
    <phoneticPr fontId="4"/>
  </si>
  <si>
    <t>和暦</t>
    <rPh sb="0" eb="2">
      <t>ワレキ</t>
    </rPh>
    <phoneticPr fontId="4"/>
  </si>
  <si>
    <t>記入日→</t>
    <rPh sb="0" eb="2">
      <t>キニュウ</t>
    </rPh>
    <rPh sb="2" eb="3">
      <t>ビ</t>
    </rPh>
    <phoneticPr fontId="4"/>
  </si>
  <si>
    <t>月</t>
    <rPh sb="0" eb="1">
      <t>ツキ</t>
    </rPh>
    <phoneticPr fontId="4"/>
  </si>
  <si>
    <t>日</t>
    <rPh sb="0" eb="1">
      <t>ヒ</t>
    </rPh>
    <phoneticPr fontId="4"/>
  </si>
  <si>
    <t>（ふりがな）</t>
    <phoneticPr fontId="4"/>
  </si>
  <si>
    <t>性別</t>
    <rPh sb="0" eb="2">
      <t>セイベツ</t>
    </rPh>
    <phoneticPr fontId="4"/>
  </si>
  <si>
    <t>〒</t>
    <phoneticPr fontId="4"/>
  </si>
  <si>
    <t>-</t>
    <phoneticPr fontId="4"/>
  </si>
  <si>
    <t>日</t>
    <rPh sb="0" eb="1">
      <t>ニチ</t>
    </rPh>
    <phoneticPr fontId="4"/>
  </si>
  <si>
    <t>生</t>
    <rPh sb="0" eb="1">
      <t>ウ</t>
    </rPh>
    <phoneticPr fontId="4"/>
  </si>
  <si>
    <t>（</t>
    <phoneticPr fontId="4"/>
  </si>
  <si>
    <t>歳）</t>
    <rPh sb="0" eb="1">
      <t>サイ</t>
    </rPh>
    <phoneticPr fontId="4"/>
  </si>
  <si>
    <t>連絡先</t>
    <rPh sb="0" eb="3">
      <t>レンラクサキ</t>
    </rPh>
    <phoneticPr fontId="4"/>
  </si>
  <si>
    <t>（</t>
    <phoneticPr fontId="4"/>
  </si>
  <si>
    <t>）</t>
    <phoneticPr fontId="4"/>
  </si>
  <si>
    <t>上記の申請者に関する意見は以下の通りです。
主治医として、本意見書が介護サービス計画作成等に利用されることに</t>
    <rPh sb="0" eb="2">
      <t>ジョウキ</t>
    </rPh>
    <rPh sb="3" eb="6">
      <t>シンセイシャ</t>
    </rPh>
    <rPh sb="7" eb="8">
      <t>カン</t>
    </rPh>
    <rPh sb="10" eb="12">
      <t>イケン</t>
    </rPh>
    <rPh sb="13" eb="15">
      <t>イカ</t>
    </rPh>
    <rPh sb="16" eb="17">
      <t>トオ</t>
    </rPh>
    <rPh sb="22" eb="25">
      <t>シュジイ</t>
    </rPh>
    <rPh sb="29" eb="30">
      <t>ホン</t>
    </rPh>
    <rPh sb="30" eb="33">
      <t>イケンショ</t>
    </rPh>
    <rPh sb="34" eb="36">
      <t>カイゴ</t>
    </rPh>
    <rPh sb="40" eb="42">
      <t>ケイカク</t>
    </rPh>
    <rPh sb="42" eb="44">
      <t>サクセイ</t>
    </rPh>
    <rPh sb="44" eb="45">
      <t>トウ</t>
    </rPh>
    <rPh sb="46" eb="48">
      <t>リヨウ</t>
    </rPh>
    <phoneticPr fontId="4"/>
  </si>
  <si>
    <t>同意する</t>
    <rPh sb="0" eb="2">
      <t>ドウイ</t>
    </rPh>
    <phoneticPr fontId="4"/>
  </si>
  <si>
    <t>同意しない</t>
    <rPh sb="0" eb="2">
      <t>ドウイ</t>
    </rPh>
    <phoneticPr fontId="4"/>
  </si>
  <si>
    <t>医師氏名（自署）</t>
    <rPh sb="0" eb="2">
      <t>イシ</t>
    </rPh>
    <rPh sb="2" eb="4">
      <t>シメイ</t>
    </rPh>
    <rPh sb="5" eb="7">
      <t>ジショ</t>
    </rPh>
    <phoneticPr fontId="4"/>
  </si>
  <si>
    <t>医療機関名</t>
    <rPh sb="0" eb="2">
      <t>イリョウ</t>
    </rPh>
    <rPh sb="2" eb="4">
      <t>キカン</t>
    </rPh>
    <rPh sb="4" eb="5">
      <t>メイ</t>
    </rPh>
    <phoneticPr fontId="4"/>
  </si>
  <si>
    <t>電話</t>
    <rPh sb="0" eb="2">
      <t>デンワ</t>
    </rPh>
    <phoneticPr fontId="4"/>
  </si>
  <si>
    <t>（</t>
    <phoneticPr fontId="4"/>
  </si>
  <si>
    <t>）</t>
    <phoneticPr fontId="4"/>
  </si>
  <si>
    <t>医療機関所在地</t>
    <rPh sb="0" eb="2">
      <t>イリョウ</t>
    </rPh>
    <rPh sb="2" eb="4">
      <t>キカン</t>
    </rPh>
    <rPh sb="4" eb="7">
      <t>ショザイチ</t>
    </rPh>
    <phoneticPr fontId="4"/>
  </si>
  <si>
    <t>ＦＡＸ</t>
    <phoneticPr fontId="4"/>
  </si>
  <si>
    <t>（</t>
    <phoneticPr fontId="4"/>
  </si>
  <si>
    <t>（1）最終診察日</t>
    <rPh sb="3" eb="5">
      <t>サイシュウ</t>
    </rPh>
    <rPh sb="5" eb="8">
      <t>シンサツビ</t>
    </rPh>
    <phoneticPr fontId="4"/>
  </si>
  <si>
    <t>（2）意見書作成回数</t>
    <rPh sb="3" eb="6">
      <t>イケンショ</t>
    </rPh>
    <rPh sb="6" eb="8">
      <t>サクセイ</t>
    </rPh>
    <rPh sb="8" eb="10">
      <t>カイスウ</t>
    </rPh>
    <phoneticPr fontId="4"/>
  </si>
  <si>
    <t>初回</t>
    <rPh sb="0" eb="2">
      <t>ショカイ</t>
    </rPh>
    <phoneticPr fontId="4"/>
  </si>
  <si>
    <t>２回目以上</t>
    <rPh sb="1" eb="3">
      <t>カイメ</t>
    </rPh>
    <rPh sb="3" eb="5">
      <t>イジョウ</t>
    </rPh>
    <phoneticPr fontId="4"/>
  </si>
  <si>
    <t>（3）他科受診の有無</t>
    <rPh sb="3" eb="4">
      <t>タ</t>
    </rPh>
    <rPh sb="4" eb="5">
      <t>カ</t>
    </rPh>
    <rPh sb="5" eb="7">
      <t>ジュシン</t>
    </rPh>
    <rPh sb="8" eb="10">
      <t>ウム</t>
    </rPh>
    <phoneticPr fontId="4"/>
  </si>
  <si>
    <t>有</t>
    <rPh sb="0" eb="1">
      <t>ユウ</t>
    </rPh>
    <phoneticPr fontId="4"/>
  </si>
  <si>
    <t>無　　　　　→　（有の場合）</t>
    <rPh sb="0" eb="1">
      <t>ナ</t>
    </rPh>
    <rPh sb="9" eb="10">
      <t>アリ</t>
    </rPh>
    <rPh sb="11" eb="13">
      <t>バアイ</t>
    </rPh>
    <phoneticPr fontId="4"/>
  </si>
  <si>
    <t>内科</t>
    <rPh sb="0" eb="2">
      <t>ナイカ</t>
    </rPh>
    <phoneticPr fontId="4"/>
  </si>
  <si>
    <t>精神科</t>
    <rPh sb="0" eb="3">
      <t>セイシンカ</t>
    </rPh>
    <phoneticPr fontId="4"/>
  </si>
  <si>
    <t>外科</t>
    <rPh sb="0" eb="2">
      <t>ゲカ</t>
    </rPh>
    <phoneticPr fontId="4"/>
  </si>
  <si>
    <t>整形外科</t>
    <rPh sb="0" eb="2">
      <t>セイケイ</t>
    </rPh>
    <rPh sb="2" eb="4">
      <t>ゲカ</t>
    </rPh>
    <phoneticPr fontId="4"/>
  </si>
  <si>
    <t>脳神経外科</t>
    <rPh sb="0" eb="3">
      <t>ノウシンケイ</t>
    </rPh>
    <rPh sb="3" eb="5">
      <t>ゲカ</t>
    </rPh>
    <phoneticPr fontId="4"/>
  </si>
  <si>
    <t>皮膚科</t>
    <rPh sb="0" eb="3">
      <t>ヒフカ</t>
    </rPh>
    <phoneticPr fontId="4"/>
  </si>
  <si>
    <t>泌尿器科</t>
    <rPh sb="0" eb="4">
      <t>ヒニョウキカ</t>
    </rPh>
    <phoneticPr fontId="4"/>
  </si>
  <si>
    <t>婦人科</t>
    <rPh sb="0" eb="3">
      <t>フジンカ</t>
    </rPh>
    <phoneticPr fontId="4"/>
  </si>
  <si>
    <t>眼科</t>
    <rPh sb="0" eb="2">
      <t>ガンカ</t>
    </rPh>
    <phoneticPr fontId="4"/>
  </si>
  <si>
    <t>耳鼻
咽喉科</t>
    <rPh sb="0" eb="2">
      <t>ジビ</t>
    </rPh>
    <rPh sb="3" eb="5">
      <t>インコウ</t>
    </rPh>
    <rPh sb="5" eb="6">
      <t>カ</t>
    </rPh>
    <phoneticPr fontId="4"/>
  </si>
  <si>
    <t>リハビリテ
ーション科</t>
    <rPh sb="10" eb="11">
      <t>カ</t>
    </rPh>
    <phoneticPr fontId="4"/>
  </si>
  <si>
    <t>歯科</t>
    <rPh sb="0" eb="2">
      <t>シカ</t>
    </rPh>
    <phoneticPr fontId="4"/>
  </si>
  <si>
    <t>）</t>
    <phoneticPr fontId="4"/>
  </si>
  <si>
    <t>1.傷病に関する意見</t>
    <rPh sb="2" eb="4">
      <t>ショウビョウ</t>
    </rPh>
    <rPh sb="5" eb="6">
      <t>カン</t>
    </rPh>
    <rPh sb="8" eb="10">
      <t>イケン</t>
    </rPh>
    <phoneticPr fontId="4"/>
  </si>
  <si>
    <t>発症年月日</t>
    <rPh sb="0" eb="2">
      <t>ハッショウ</t>
    </rPh>
    <rPh sb="2" eb="5">
      <t>ネンガッピ</t>
    </rPh>
    <phoneticPr fontId="4"/>
  </si>
  <si>
    <t>（</t>
    <phoneticPr fontId="4"/>
  </si>
  <si>
    <t>）頃</t>
    <rPh sb="1" eb="2">
      <t>コロ</t>
    </rPh>
    <phoneticPr fontId="4"/>
  </si>
  <si>
    <t>（</t>
    <phoneticPr fontId="4"/>
  </si>
  <si>
    <t>（2）症状としての
　　安定性</t>
    <rPh sb="3" eb="5">
      <t>ショウジョウ</t>
    </rPh>
    <rPh sb="12" eb="14">
      <t>アンテイ</t>
    </rPh>
    <rPh sb="14" eb="15">
      <t>セイ</t>
    </rPh>
    <phoneticPr fontId="4"/>
  </si>
  <si>
    <t>（「不安定」とした場合、具体的な状況を記入）</t>
    <rPh sb="2" eb="5">
      <t>フアンテイ</t>
    </rPh>
    <rPh sb="9" eb="11">
      <t>バアイ</t>
    </rPh>
    <rPh sb="12" eb="15">
      <t>グタイテキ</t>
    </rPh>
    <rPh sb="16" eb="18">
      <t>ジョウキョウ</t>
    </rPh>
    <rPh sb="19" eb="21">
      <t>キニュウ</t>
    </rPh>
    <phoneticPr fontId="4"/>
  </si>
  <si>
    <t>安定</t>
    <rPh sb="0" eb="2">
      <t>アンテイ</t>
    </rPh>
    <phoneticPr fontId="4"/>
  </si>
  <si>
    <t>不安定</t>
    <rPh sb="0" eb="3">
      <t>フアンテイ</t>
    </rPh>
    <phoneticPr fontId="4"/>
  </si>
  <si>
    <t>（3）生活機能低下の直接の原因となっている傷病または特定疾病の経過及び投薬内容を含む治療内容</t>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4"/>
  </si>
  <si>
    <t>2.特別な医療（過去14日間以内に受けた医療のすべてにチェック）</t>
    <rPh sb="2" eb="4">
      <t>トクベツ</t>
    </rPh>
    <rPh sb="5" eb="7">
      <t>イリョウ</t>
    </rPh>
    <rPh sb="8" eb="10">
      <t>カコ</t>
    </rPh>
    <rPh sb="12" eb="14">
      <t>ニチカン</t>
    </rPh>
    <rPh sb="14" eb="16">
      <t>イナイ</t>
    </rPh>
    <rPh sb="17" eb="18">
      <t>ウ</t>
    </rPh>
    <rPh sb="20" eb="22">
      <t>イリョウ</t>
    </rPh>
    <phoneticPr fontId="4"/>
  </si>
  <si>
    <t>処置内容</t>
    <rPh sb="0" eb="2">
      <t>ショチ</t>
    </rPh>
    <rPh sb="2" eb="4">
      <t>ナイヨウ</t>
    </rPh>
    <phoneticPr fontId="4"/>
  </si>
  <si>
    <t>点滴の管理</t>
    <rPh sb="0" eb="2">
      <t>テンテキ</t>
    </rPh>
    <rPh sb="3" eb="5">
      <t>カンリ</t>
    </rPh>
    <phoneticPr fontId="4"/>
  </si>
  <si>
    <t>中心静脈栄養</t>
    <rPh sb="0" eb="2">
      <t>チュウシン</t>
    </rPh>
    <rPh sb="2" eb="4">
      <t>ジョウミャク</t>
    </rPh>
    <rPh sb="4" eb="6">
      <t>エイヨウ</t>
    </rPh>
    <phoneticPr fontId="4"/>
  </si>
  <si>
    <t>透析</t>
    <rPh sb="0" eb="2">
      <t>トウセキ</t>
    </rPh>
    <phoneticPr fontId="4"/>
  </si>
  <si>
    <t>ストーマの処置</t>
    <rPh sb="5" eb="7">
      <t>ショチ</t>
    </rPh>
    <phoneticPr fontId="4"/>
  </si>
  <si>
    <t>酸素療法</t>
    <rPh sb="0" eb="2">
      <t>サンソ</t>
    </rPh>
    <rPh sb="2" eb="4">
      <t>リョウホウ</t>
    </rPh>
    <phoneticPr fontId="4"/>
  </si>
  <si>
    <t>レスピレーター</t>
    <phoneticPr fontId="4"/>
  </si>
  <si>
    <t>気管切開の処置</t>
    <rPh sb="0" eb="2">
      <t>キカン</t>
    </rPh>
    <rPh sb="2" eb="4">
      <t>セッカイ</t>
    </rPh>
    <rPh sb="5" eb="7">
      <t>ショチ</t>
    </rPh>
    <phoneticPr fontId="4"/>
  </si>
  <si>
    <t>疼痛の看護</t>
    <rPh sb="0" eb="2">
      <t>トウツウ</t>
    </rPh>
    <rPh sb="3" eb="5">
      <t>カンゴ</t>
    </rPh>
    <phoneticPr fontId="4"/>
  </si>
  <si>
    <t>経管栄養</t>
    <rPh sb="0" eb="4">
      <t>ケイカンエイヨウ</t>
    </rPh>
    <phoneticPr fontId="4"/>
  </si>
  <si>
    <t>特別な対応</t>
    <rPh sb="0" eb="2">
      <t>トクベツ</t>
    </rPh>
    <rPh sb="3" eb="5">
      <t>タイオウ</t>
    </rPh>
    <phoneticPr fontId="4"/>
  </si>
  <si>
    <t>褥瘡の処置</t>
    <rPh sb="0" eb="2">
      <t>ジョクソウ</t>
    </rPh>
    <rPh sb="3" eb="5">
      <t>ショチ</t>
    </rPh>
    <phoneticPr fontId="4"/>
  </si>
  <si>
    <t>失禁への対応</t>
    <rPh sb="0" eb="2">
      <t>シッキン</t>
    </rPh>
    <rPh sb="4" eb="6">
      <t>タイオウ</t>
    </rPh>
    <phoneticPr fontId="4"/>
  </si>
  <si>
    <t>カテーテル（コンドームカテーテル、
留置カテーテル等）</t>
    <rPh sb="18" eb="20">
      <t>リュウチ</t>
    </rPh>
    <rPh sb="25" eb="26">
      <t>トウ</t>
    </rPh>
    <phoneticPr fontId="4"/>
  </si>
  <si>
    <t>3.心身の状態に関する意見</t>
    <rPh sb="2" eb="4">
      <t>シンシン</t>
    </rPh>
    <rPh sb="5" eb="7">
      <t>ジョウタイ</t>
    </rPh>
    <rPh sb="8" eb="9">
      <t>カン</t>
    </rPh>
    <rPh sb="11" eb="13">
      <t>イケン</t>
    </rPh>
    <phoneticPr fontId="4"/>
  </si>
  <si>
    <t>（1）日常生活の自立度等について</t>
    <rPh sb="3" eb="5">
      <t>ニチジョウ</t>
    </rPh>
    <rPh sb="5" eb="7">
      <t>セイカツ</t>
    </rPh>
    <rPh sb="8" eb="11">
      <t>ジリツド</t>
    </rPh>
    <rPh sb="11" eb="12">
      <t>トウ</t>
    </rPh>
    <phoneticPr fontId="4"/>
  </si>
  <si>
    <t>・障害高齢者の日常生活自立度（寝たきり度）</t>
    <rPh sb="1" eb="3">
      <t>ショウガイ</t>
    </rPh>
    <rPh sb="3" eb="6">
      <t>コウレイシャ</t>
    </rPh>
    <rPh sb="7" eb="9">
      <t>ニチジョウ</t>
    </rPh>
    <rPh sb="9" eb="11">
      <t>セイカツ</t>
    </rPh>
    <rPh sb="11" eb="14">
      <t>ジリツド</t>
    </rPh>
    <rPh sb="15" eb="16">
      <t>ネ</t>
    </rPh>
    <rPh sb="19" eb="20">
      <t>ド</t>
    </rPh>
    <phoneticPr fontId="4"/>
  </si>
  <si>
    <t>Ｊ1</t>
    <phoneticPr fontId="4"/>
  </si>
  <si>
    <t>Ｊ2</t>
    <phoneticPr fontId="4"/>
  </si>
  <si>
    <t>Ａ1</t>
    <phoneticPr fontId="4"/>
  </si>
  <si>
    <t>Ａ2</t>
    <phoneticPr fontId="4"/>
  </si>
  <si>
    <t>Ｂ1</t>
    <phoneticPr fontId="4"/>
  </si>
  <si>
    <t>Ｂ2</t>
    <phoneticPr fontId="4"/>
  </si>
  <si>
    <t>Ｃ1</t>
    <phoneticPr fontId="4"/>
  </si>
  <si>
    <t>Ｃ2</t>
    <phoneticPr fontId="4"/>
  </si>
  <si>
    <t>・認知症高齢者の日常生活自立度</t>
    <rPh sb="1" eb="4">
      <t>ニンチショウ</t>
    </rPh>
    <rPh sb="4" eb="7">
      <t>コウレイシャ</t>
    </rPh>
    <rPh sb="8" eb="10">
      <t>ニチジョウ</t>
    </rPh>
    <rPh sb="10" eb="12">
      <t>セイカツ</t>
    </rPh>
    <rPh sb="12" eb="15">
      <t>ジリツド</t>
    </rPh>
    <phoneticPr fontId="4"/>
  </si>
  <si>
    <t>Ⅰ</t>
    <phoneticPr fontId="4"/>
  </si>
  <si>
    <t>Ⅱa</t>
    <phoneticPr fontId="4"/>
  </si>
  <si>
    <t>Ⅱb</t>
    <phoneticPr fontId="4"/>
  </si>
  <si>
    <t>Ⅲa</t>
    <phoneticPr fontId="4"/>
  </si>
  <si>
    <t>Ⅲb</t>
    <phoneticPr fontId="4"/>
  </si>
  <si>
    <t>Ⅳ</t>
    <phoneticPr fontId="4"/>
  </si>
  <si>
    <t>Ｍ</t>
    <phoneticPr fontId="4"/>
  </si>
  <si>
    <t>（2）認知症の中核症状（認知症以外の疾患で同様の症状を認める場合を含む）</t>
    <rPh sb="3" eb="6">
      <t>ニンチショウ</t>
    </rPh>
    <rPh sb="7" eb="9">
      <t>チュウカク</t>
    </rPh>
    <rPh sb="9" eb="11">
      <t>ショウジョウ</t>
    </rPh>
    <rPh sb="12" eb="14">
      <t>ニンチ</t>
    </rPh>
    <rPh sb="14" eb="15">
      <t>ショウ</t>
    </rPh>
    <rPh sb="15" eb="17">
      <t>イガイ</t>
    </rPh>
    <rPh sb="18" eb="20">
      <t>シッカン</t>
    </rPh>
    <rPh sb="21" eb="23">
      <t>ドウヨウ</t>
    </rPh>
    <rPh sb="24" eb="26">
      <t>ショウジョウ</t>
    </rPh>
    <rPh sb="27" eb="28">
      <t>ミト</t>
    </rPh>
    <rPh sb="30" eb="32">
      <t>バアイ</t>
    </rPh>
    <rPh sb="33" eb="34">
      <t>フク</t>
    </rPh>
    <phoneticPr fontId="4"/>
  </si>
  <si>
    <t>・短期記憶</t>
    <rPh sb="1" eb="3">
      <t>タンキ</t>
    </rPh>
    <rPh sb="3" eb="5">
      <t>キオク</t>
    </rPh>
    <phoneticPr fontId="4"/>
  </si>
  <si>
    <t>問題
なし</t>
    <rPh sb="0" eb="2">
      <t>モンダイ</t>
    </rPh>
    <phoneticPr fontId="4"/>
  </si>
  <si>
    <t>問題
あり</t>
    <rPh sb="0" eb="2">
      <t>モンダイ</t>
    </rPh>
    <phoneticPr fontId="4"/>
  </si>
  <si>
    <t>・日常の意思決定を行うための認知能力</t>
    <rPh sb="1" eb="3">
      <t>ニチジョウ</t>
    </rPh>
    <rPh sb="4" eb="6">
      <t>イシ</t>
    </rPh>
    <rPh sb="6" eb="8">
      <t>ケッテイ</t>
    </rPh>
    <rPh sb="9" eb="10">
      <t>オコナ</t>
    </rPh>
    <rPh sb="14" eb="16">
      <t>ニンチ</t>
    </rPh>
    <rPh sb="16" eb="18">
      <t>ノウリョク</t>
    </rPh>
    <phoneticPr fontId="4"/>
  </si>
  <si>
    <t>いくらか
困難</t>
    <rPh sb="5" eb="7">
      <t>コンナン</t>
    </rPh>
    <phoneticPr fontId="4"/>
  </si>
  <si>
    <t>見守りが必要</t>
    <rPh sb="0" eb="2">
      <t>ミマモ</t>
    </rPh>
    <rPh sb="4" eb="6">
      <t>ヒツヨウ</t>
    </rPh>
    <phoneticPr fontId="4"/>
  </si>
  <si>
    <t>判断できない</t>
    <rPh sb="0" eb="2">
      <t>ハンダン</t>
    </rPh>
    <phoneticPr fontId="4"/>
  </si>
  <si>
    <t>・自分の意思の伝達能力</t>
    <rPh sb="1" eb="3">
      <t>ジブン</t>
    </rPh>
    <rPh sb="4" eb="6">
      <t>イシ</t>
    </rPh>
    <rPh sb="7" eb="9">
      <t>デンタツ</t>
    </rPh>
    <rPh sb="9" eb="11">
      <t>ノウリョク</t>
    </rPh>
    <phoneticPr fontId="4"/>
  </si>
  <si>
    <t>伝えられる</t>
    <rPh sb="0" eb="1">
      <t>ツタ</t>
    </rPh>
    <phoneticPr fontId="4"/>
  </si>
  <si>
    <t>具体的要求に
限られる</t>
    <rPh sb="0" eb="3">
      <t>グタイテキ</t>
    </rPh>
    <rPh sb="3" eb="5">
      <t>ヨウキュウ</t>
    </rPh>
    <rPh sb="7" eb="8">
      <t>カギ</t>
    </rPh>
    <phoneticPr fontId="4"/>
  </si>
  <si>
    <t>伝えられない</t>
    <rPh sb="0" eb="1">
      <t>ツタ</t>
    </rPh>
    <phoneticPr fontId="4"/>
  </si>
  <si>
    <t>（3）認知症の行動・心理症状(BPSD)　（該当する項目全てにチェック：認知症以外の疾患で同様の症状を認める場合を含む）</t>
    <rPh sb="3" eb="6">
      <t>ニンチショウ</t>
    </rPh>
    <rPh sb="7" eb="9">
      <t>コウドウ</t>
    </rPh>
    <rPh sb="10" eb="12">
      <t>シンリ</t>
    </rPh>
    <rPh sb="12" eb="14">
      <t>ショウジョウ</t>
    </rPh>
    <rPh sb="22" eb="24">
      <t>ガイトウ</t>
    </rPh>
    <rPh sb="26" eb="28">
      <t>コウモク</t>
    </rPh>
    <rPh sb="28" eb="29">
      <t>スベ</t>
    </rPh>
    <rPh sb="36" eb="39">
      <t>ニンチショウ</t>
    </rPh>
    <rPh sb="39" eb="41">
      <t>イガイ</t>
    </rPh>
    <rPh sb="42" eb="44">
      <t>シッカン</t>
    </rPh>
    <rPh sb="45" eb="47">
      <t>ドウヨウ</t>
    </rPh>
    <rPh sb="48" eb="50">
      <t>ショウジョウ</t>
    </rPh>
    <rPh sb="51" eb="52">
      <t>ミト</t>
    </rPh>
    <rPh sb="54" eb="56">
      <t>バアイ</t>
    </rPh>
    <rPh sb="57" eb="58">
      <t>フク</t>
    </rPh>
    <phoneticPr fontId="4"/>
  </si>
  <si>
    <t>有</t>
    <rPh sb="0" eb="1">
      <t>ア</t>
    </rPh>
    <phoneticPr fontId="4"/>
  </si>
  <si>
    <t>幻視・幻聴</t>
    <rPh sb="0" eb="2">
      <t>ゲンシ</t>
    </rPh>
    <rPh sb="3" eb="5">
      <t>ゲンチョウ</t>
    </rPh>
    <phoneticPr fontId="4"/>
  </si>
  <si>
    <t>妄想</t>
    <rPh sb="0" eb="2">
      <t>モウソウ</t>
    </rPh>
    <phoneticPr fontId="4"/>
  </si>
  <si>
    <t>昼夜逆転</t>
    <rPh sb="0" eb="2">
      <t>チュウヤ</t>
    </rPh>
    <rPh sb="2" eb="4">
      <t>ギャクテン</t>
    </rPh>
    <phoneticPr fontId="4"/>
  </si>
  <si>
    <t>暴言</t>
    <rPh sb="0" eb="2">
      <t>ボウゲン</t>
    </rPh>
    <phoneticPr fontId="4"/>
  </si>
  <si>
    <t>暴行</t>
    <rPh sb="0" eb="2">
      <t>ボウコウ</t>
    </rPh>
    <phoneticPr fontId="4"/>
  </si>
  <si>
    <t>介護への
抵抗</t>
    <rPh sb="0" eb="2">
      <t>カイゴ</t>
    </rPh>
    <rPh sb="5" eb="7">
      <t>テイコウ</t>
    </rPh>
    <phoneticPr fontId="4"/>
  </si>
  <si>
    <t>火の不始末</t>
    <rPh sb="0" eb="1">
      <t>ヒ</t>
    </rPh>
    <rPh sb="2" eb="5">
      <t>フシマツ</t>
    </rPh>
    <phoneticPr fontId="4"/>
  </si>
  <si>
    <t>不潔行為</t>
    <rPh sb="0" eb="2">
      <t>フケツ</t>
    </rPh>
    <rPh sb="2" eb="4">
      <t>コウイ</t>
    </rPh>
    <phoneticPr fontId="4"/>
  </si>
  <si>
    <t>異食行動</t>
    <rPh sb="0" eb="2">
      <t>イショク</t>
    </rPh>
    <rPh sb="2" eb="4">
      <t>コウドウ</t>
    </rPh>
    <phoneticPr fontId="4"/>
  </si>
  <si>
    <t>性的問題
行動</t>
    <rPh sb="0" eb="2">
      <t>セイテキ</t>
    </rPh>
    <rPh sb="2" eb="4">
      <t>モンダイ</t>
    </rPh>
    <rPh sb="5" eb="7">
      <t>コウドウ</t>
    </rPh>
    <phoneticPr fontId="4"/>
  </si>
  <si>
    <t>）</t>
    <phoneticPr fontId="4"/>
  </si>
  <si>
    <t>（4）その他の精神・神経症状</t>
    <rPh sb="5" eb="6">
      <t>タ</t>
    </rPh>
    <rPh sb="7" eb="9">
      <t>セイシン</t>
    </rPh>
    <rPh sb="10" eb="12">
      <t>シンケイ</t>
    </rPh>
    <rPh sb="12" eb="14">
      <t>ショウジョウ</t>
    </rPh>
    <phoneticPr fontId="4"/>
  </si>
  <si>
    <t>[　症状名：</t>
    <rPh sb="2" eb="4">
      <t>ショウジョウ</t>
    </rPh>
    <rPh sb="4" eb="5">
      <t>メイ</t>
    </rPh>
    <phoneticPr fontId="4"/>
  </si>
  <si>
    <t>専門医受診の有無</t>
    <rPh sb="0" eb="3">
      <t>センモンイ</t>
    </rPh>
    <rPh sb="3" eb="5">
      <t>ジュシン</t>
    </rPh>
    <rPh sb="6" eb="8">
      <t>ウム</t>
    </rPh>
    <phoneticPr fontId="4"/>
  </si>
  <si>
    <t>（</t>
    <phoneticPr fontId="4"/>
  </si>
  <si>
    <t>）</t>
    <phoneticPr fontId="4"/>
  </si>
  <si>
    <t>]</t>
    <phoneticPr fontId="4"/>
  </si>
  <si>
    <r>
      <rPr>
        <u/>
        <sz val="10"/>
        <rFont val="ＭＳ Ｐゴシック"/>
        <family val="3"/>
        <charset val="128"/>
      </rPr>
      <t>[最近（概ね6ヶ月以内）介護に影響のあったもの</t>
    </r>
    <r>
      <rPr>
        <sz val="10"/>
        <rFont val="ＭＳ Ｐゴシック"/>
        <family val="3"/>
        <charset val="128"/>
      </rPr>
      <t>　及び　</t>
    </r>
    <r>
      <rPr>
        <u/>
        <sz val="10"/>
        <rFont val="ＭＳ Ｐゴシック"/>
        <family val="3"/>
        <charset val="128"/>
      </rPr>
      <t>特定疾病</t>
    </r>
    <r>
      <rPr>
        <sz val="10"/>
        <rFont val="ＭＳ Ｐゴシック"/>
        <family val="3"/>
        <charset val="128"/>
      </rPr>
      <t>　についてはその診断の根拠等について記入]</t>
    </r>
    <rPh sb="1" eb="3">
      <t>サイキン</t>
    </rPh>
    <rPh sb="4" eb="5">
      <t>オオム</t>
    </rPh>
    <rPh sb="8" eb="9">
      <t>ゲツ</t>
    </rPh>
    <rPh sb="9" eb="11">
      <t>イナイ</t>
    </rPh>
    <rPh sb="12" eb="14">
      <t>カイゴ</t>
    </rPh>
    <rPh sb="15" eb="17">
      <t>エイキョウ</t>
    </rPh>
    <rPh sb="24" eb="25">
      <t>オヨ</t>
    </rPh>
    <rPh sb="27" eb="29">
      <t>トクテイ</t>
    </rPh>
    <rPh sb="29" eb="31">
      <t>シッペイ</t>
    </rPh>
    <rPh sb="39" eb="41">
      <t>シンダン</t>
    </rPh>
    <rPh sb="42" eb="44">
      <t>コンキョ</t>
    </rPh>
    <rPh sb="44" eb="45">
      <t>トウ</t>
    </rPh>
    <rPh sb="49" eb="51">
      <t>キニュウ</t>
    </rPh>
    <phoneticPr fontId="4"/>
  </si>
  <si>
    <r>
      <rPr>
        <sz val="10"/>
        <rFont val="ＭＳ Ｐゴシック"/>
        <family val="3"/>
        <charset val="128"/>
      </rPr>
      <t>モニター測定</t>
    </r>
    <r>
      <rPr>
        <sz val="8"/>
        <rFont val="ＭＳ Ｐゴシック"/>
        <family val="3"/>
        <charset val="128"/>
      </rPr>
      <t xml:space="preserve">
</t>
    </r>
    <r>
      <rPr>
        <sz val="9"/>
        <rFont val="ＭＳ Ｐゴシック"/>
        <family val="3"/>
        <charset val="128"/>
      </rPr>
      <t>（血圧、心拍、酸素飽和度等）</t>
    </r>
    <rPh sb="4" eb="6">
      <t>ソクテイ</t>
    </rPh>
    <rPh sb="8" eb="10">
      <t>ケツアツ</t>
    </rPh>
    <rPh sb="11" eb="13">
      <t>シンパク</t>
    </rPh>
    <rPh sb="14" eb="16">
      <t>サンソ</t>
    </rPh>
    <rPh sb="16" eb="18">
      <t>ホウワ</t>
    </rPh>
    <rPh sb="18" eb="19">
      <t>ド</t>
    </rPh>
    <rPh sb="19" eb="20">
      <t>トウ</t>
    </rPh>
    <phoneticPr fontId="4"/>
  </si>
  <si>
    <r>
      <t>（１）診断名（　</t>
    </r>
    <r>
      <rPr>
        <b/>
        <u/>
        <sz val="12"/>
        <rFont val="ＭＳ Ｐゴシック"/>
        <family val="3"/>
        <charset val="128"/>
      </rPr>
      <t>特定疾病</t>
    </r>
    <r>
      <rPr>
        <b/>
        <sz val="12"/>
        <rFont val="ＭＳ Ｐゴシック"/>
        <family val="3"/>
        <charset val="128"/>
      </rPr>
      <t>　または</t>
    </r>
    <r>
      <rPr>
        <b/>
        <u/>
        <sz val="12"/>
        <rFont val="ＭＳ Ｐゴシック"/>
        <family val="3"/>
        <charset val="128"/>
      </rPr>
      <t>生活機能低下の直接の原因となっている傷病名</t>
    </r>
    <r>
      <rPr>
        <b/>
        <sz val="12"/>
        <rFont val="ＭＳ Ｐゴシック"/>
        <family val="3"/>
        <charset val="128"/>
      </rPr>
      <t>　については1.に記入）及び発症年月日</t>
    </r>
    <rPh sb="3" eb="6">
      <t>シンダンメイ</t>
    </rPh>
    <rPh sb="8" eb="10">
      <t>トクテイ</t>
    </rPh>
    <rPh sb="10" eb="12">
      <t>シッペイ</t>
    </rPh>
    <rPh sb="16" eb="18">
      <t>セイカツ</t>
    </rPh>
    <rPh sb="18" eb="20">
      <t>キノウ</t>
    </rPh>
    <rPh sb="20" eb="22">
      <t>テイカ</t>
    </rPh>
    <rPh sb="23" eb="25">
      <t>チョクセツ</t>
    </rPh>
    <rPh sb="26" eb="28">
      <t>ゲンイン</t>
    </rPh>
    <rPh sb="34" eb="36">
      <t>ショウビョウ</t>
    </rPh>
    <rPh sb="36" eb="37">
      <t>メイ</t>
    </rPh>
    <rPh sb="46" eb="48">
      <t>キニュウ</t>
    </rPh>
    <rPh sb="49" eb="50">
      <t>オヨ</t>
    </rPh>
    <rPh sb="51" eb="53">
      <t>ハッショウ</t>
    </rPh>
    <rPh sb="53" eb="56">
      <t>ネンガッピ</t>
    </rPh>
    <phoneticPr fontId="4"/>
  </si>
  <si>
    <t/>
  </si>
  <si>
    <t>被保険者番号を７桁で入力してください→</t>
    <rPh sb="0" eb="4">
      <t>ヒホケンシャ</t>
    </rPh>
    <rPh sb="4" eb="6">
      <t>バンゴウ</t>
    </rPh>
    <rPh sb="8" eb="9">
      <t>ケタ</t>
    </rPh>
    <rPh sb="10" eb="12">
      <t>ニュウリョク</t>
    </rPh>
    <phoneticPr fontId="4"/>
  </si>
  <si>
    <t>　</t>
  </si>
  <si>
    <t>他科受診の有無</t>
    <rPh sb="0" eb="1">
      <t>タ</t>
    </rPh>
    <rPh sb="1" eb="2">
      <t>カ</t>
    </rPh>
    <rPh sb="2" eb="4">
      <t>ジュシン</t>
    </rPh>
    <rPh sb="5" eb="7">
      <t>ウム</t>
    </rPh>
    <phoneticPr fontId="3"/>
  </si>
  <si>
    <t>有</t>
    <rPh sb="0" eb="1">
      <t>ア</t>
    </rPh>
    <phoneticPr fontId="3"/>
  </si>
  <si>
    <t>無</t>
    <rPh sb="0" eb="1">
      <t>ム</t>
    </rPh>
    <phoneticPr fontId="3"/>
  </si>
  <si>
    <t>内科</t>
    <rPh sb="0" eb="2">
      <t>ナイカ</t>
    </rPh>
    <phoneticPr fontId="3"/>
  </si>
  <si>
    <t>精神科</t>
    <rPh sb="0" eb="3">
      <t>セイシンカ</t>
    </rPh>
    <phoneticPr fontId="3"/>
  </si>
  <si>
    <t>外科</t>
    <rPh sb="0" eb="2">
      <t>ゲカ</t>
    </rPh>
    <phoneticPr fontId="3"/>
  </si>
  <si>
    <t>整形外科</t>
    <rPh sb="0" eb="2">
      <t>セイケイ</t>
    </rPh>
    <rPh sb="2" eb="4">
      <t>ゲカ</t>
    </rPh>
    <phoneticPr fontId="3"/>
  </si>
  <si>
    <t>脳神経外科</t>
    <rPh sb="0" eb="3">
      <t>ノウシンケイ</t>
    </rPh>
    <rPh sb="3" eb="5">
      <t>ゲカ</t>
    </rPh>
    <phoneticPr fontId="3"/>
  </si>
  <si>
    <t>皮膚科</t>
    <rPh sb="0" eb="3">
      <t>ヒフカ</t>
    </rPh>
    <phoneticPr fontId="3"/>
  </si>
  <si>
    <t>泌尿器科</t>
    <rPh sb="0" eb="3">
      <t>ヒニョウキ</t>
    </rPh>
    <rPh sb="3" eb="4">
      <t>カ</t>
    </rPh>
    <phoneticPr fontId="3"/>
  </si>
  <si>
    <t>婦人科</t>
    <rPh sb="0" eb="3">
      <t>フジンカ</t>
    </rPh>
    <phoneticPr fontId="3"/>
  </si>
  <si>
    <t>眼科</t>
    <rPh sb="0" eb="2">
      <t>ガンカ</t>
    </rPh>
    <phoneticPr fontId="3"/>
  </si>
  <si>
    <t>耳鼻咽喉科</t>
    <rPh sb="0" eb="2">
      <t>ジビ</t>
    </rPh>
    <rPh sb="2" eb="4">
      <t>インコウ</t>
    </rPh>
    <rPh sb="4" eb="5">
      <t>カ</t>
    </rPh>
    <phoneticPr fontId="3"/>
  </si>
  <si>
    <t>リハビリテーション科</t>
    <rPh sb="9" eb="10">
      <t>カ</t>
    </rPh>
    <phoneticPr fontId="3"/>
  </si>
  <si>
    <t>その他</t>
    <rPh sb="2" eb="3">
      <t>タ</t>
    </rPh>
    <phoneticPr fontId="3"/>
  </si>
  <si>
    <t>歯科</t>
    <rPh sb="0" eb="2">
      <t>シカ</t>
    </rPh>
    <phoneticPr fontId="3"/>
  </si>
  <si>
    <t>他科受診の診療科</t>
    <rPh sb="0" eb="1">
      <t>タ</t>
    </rPh>
    <rPh sb="1" eb="2">
      <t>カ</t>
    </rPh>
    <rPh sb="2" eb="4">
      <t>ジュシン</t>
    </rPh>
    <rPh sb="5" eb="8">
      <t>シンリョウカ</t>
    </rPh>
    <phoneticPr fontId="3"/>
  </si>
  <si>
    <t>症状の安定性</t>
    <rPh sb="0" eb="2">
      <t>ショウジョウ</t>
    </rPh>
    <rPh sb="3" eb="6">
      <t>アンテイセイ</t>
    </rPh>
    <phoneticPr fontId="3"/>
  </si>
  <si>
    <t>安定</t>
    <rPh sb="0" eb="2">
      <t>アンテイ</t>
    </rPh>
    <phoneticPr fontId="3"/>
  </si>
  <si>
    <t>不安定</t>
    <rPh sb="0" eb="3">
      <t>フアンテイ</t>
    </rPh>
    <phoneticPr fontId="3"/>
  </si>
  <si>
    <t>不明</t>
    <rPh sb="0" eb="2">
      <t>フメイ</t>
    </rPh>
    <phoneticPr fontId="3"/>
  </si>
  <si>
    <t>障害高齢者の日常生活自立度（寝たきり度）</t>
    <phoneticPr fontId="3"/>
  </si>
  <si>
    <t>自立</t>
    <rPh sb="0" eb="2">
      <t>ジリツ</t>
    </rPh>
    <phoneticPr fontId="3"/>
  </si>
  <si>
    <t>J1</t>
    <phoneticPr fontId="3"/>
  </si>
  <si>
    <t>J2</t>
    <phoneticPr fontId="3"/>
  </si>
  <si>
    <t>A1</t>
    <phoneticPr fontId="3"/>
  </si>
  <si>
    <t>A2</t>
    <phoneticPr fontId="3"/>
  </si>
  <si>
    <t>B1</t>
    <phoneticPr fontId="3"/>
  </si>
  <si>
    <t>B2</t>
    <phoneticPr fontId="3"/>
  </si>
  <si>
    <t>C1</t>
    <phoneticPr fontId="3"/>
  </si>
  <si>
    <t>C2</t>
    <phoneticPr fontId="3"/>
  </si>
  <si>
    <t>認知症高齢者の日常生活自立度</t>
    <phoneticPr fontId="3"/>
  </si>
  <si>
    <t>Ⅰ</t>
    <phoneticPr fontId="3"/>
  </si>
  <si>
    <t>Ⅱa</t>
    <phoneticPr fontId="3"/>
  </si>
  <si>
    <t>Ⅱb</t>
    <phoneticPr fontId="3"/>
  </si>
  <si>
    <t>Ⅲa</t>
    <phoneticPr fontId="3"/>
  </si>
  <si>
    <t>Ⅲb</t>
    <phoneticPr fontId="3"/>
  </si>
  <si>
    <t>Ⅳ</t>
    <phoneticPr fontId="3"/>
  </si>
  <si>
    <t>M</t>
    <phoneticPr fontId="3"/>
  </si>
  <si>
    <t>短期記憶</t>
    <rPh sb="0" eb="2">
      <t>タンキ</t>
    </rPh>
    <rPh sb="2" eb="4">
      <t>キオク</t>
    </rPh>
    <phoneticPr fontId="3"/>
  </si>
  <si>
    <t>問題あり</t>
    <rPh sb="0" eb="2">
      <t>モンダイ</t>
    </rPh>
    <phoneticPr fontId="3"/>
  </si>
  <si>
    <t>問題なし</t>
    <rPh sb="0" eb="2">
      <t>モンダイ</t>
    </rPh>
    <phoneticPr fontId="3"/>
  </si>
  <si>
    <t>日常の意思決定を行うための認知能力</t>
    <phoneticPr fontId="3"/>
  </si>
  <si>
    <t>いくらか困難</t>
    <rPh sb="4" eb="6">
      <t>コンナン</t>
    </rPh>
    <phoneticPr fontId="3"/>
  </si>
  <si>
    <t>見守りが必要</t>
    <rPh sb="0" eb="2">
      <t>ミマモ</t>
    </rPh>
    <rPh sb="4" eb="6">
      <t>ヒツヨウ</t>
    </rPh>
    <phoneticPr fontId="3"/>
  </si>
  <si>
    <t>判断できない</t>
    <rPh sb="0" eb="2">
      <t>ハンダン</t>
    </rPh>
    <phoneticPr fontId="3"/>
  </si>
  <si>
    <t>自分の意思の伝達能力</t>
    <phoneticPr fontId="3"/>
  </si>
  <si>
    <t>具体的な要求に限られる</t>
    <rPh sb="0" eb="3">
      <t>グタイテキ</t>
    </rPh>
    <rPh sb="4" eb="6">
      <t>ヨウキュウ</t>
    </rPh>
    <rPh sb="7" eb="8">
      <t>カギ</t>
    </rPh>
    <phoneticPr fontId="3"/>
  </si>
  <si>
    <t>伝えられない</t>
    <rPh sb="0" eb="1">
      <t>ツタ</t>
    </rPh>
    <phoneticPr fontId="3"/>
  </si>
  <si>
    <t>伝えられる</t>
    <rPh sb="0" eb="1">
      <t>ツタ</t>
    </rPh>
    <phoneticPr fontId="3"/>
  </si>
  <si>
    <t>認知症</t>
    <rPh sb="0" eb="3">
      <t>ニンチショウ</t>
    </rPh>
    <phoneticPr fontId="3"/>
  </si>
  <si>
    <t>幻視・幻聴</t>
    <rPh sb="0" eb="2">
      <t>ゲンシ</t>
    </rPh>
    <rPh sb="3" eb="5">
      <t>ゲンチョウ</t>
    </rPh>
    <phoneticPr fontId="3"/>
  </si>
  <si>
    <t>妄想</t>
    <rPh sb="0" eb="2">
      <t>モウソウ</t>
    </rPh>
    <phoneticPr fontId="3"/>
  </si>
  <si>
    <t>昼夜逆転</t>
    <rPh sb="0" eb="2">
      <t>チュウヤ</t>
    </rPh>
    <rPh sb="2" eb="4">
      <t>ギャクテン</t>
    </rPh>
    <phoneticPr fontId="3"/>
  </si>
  <si>
    <t>暴言</t>
    <rPh sb="0" eb="2">
      <t>ボウゲン</t>
    </rPh>
    <phoneticPr fontId="3"/>
  </si>
  <si>
    <t>暴行</t>
    <rPh sb="0" eb="2">
      <t>ボウコウ</t>
    </rPh>
    <phoneticPr fontId="3"/>
  </si>
  <si>
    <t>介護への抵抗</t>
    <rPh sb="0" eb="2">
      <t>カイゴ</t>
    </rPh>
    <rPh sb="4" eb="6">
      <t>テイコウ</t>
    </rPh>
    <phoneticPr fontId="3"/>
  </si>
  <si>
    <t>徘徊</t>
    <rPh sb="0" eb="2">
      <t>ハイカイ</t>
    </rPh>
    <phoneticPr fontId="3"/>
  </si>
  <si>
    <t>火の不始末</t>
    <rPh sb="0" eb="1">
      <t>ヒ</t>
    </rPh>
    <rPh sb="2" eb="5">
      <t>フシマツ</t>
    </rPh>
    <phoneticPr fontId="3"/>
  </si>
  <si>
    <t>不潔行為</t>
    <rPh sb="0" eb="2">
      <t>フケツ</t>
    </rPh>
    <rPh sb="2" eb="4">
      <t>コウイ</t>
    </rPh>
    <phoneticPr fontId="3"/>
  </si>
  <si>
    <t>異食行動</t>
    <rPh sb="0" eb="2">
      <t>イショク</t>
    </rPh>
    <rPh sb="2" eb="4">
      <t>コウドウ</t>
    </rPh>
    <phoneticPr fontId="3"/>
  </si>
  <si>
    <t>性的問題行動</t>
    <rPh sb="0" eb="2">
      <t>セイテキ</t>
    </rPh>
    <rPh sb="2" eb="4">
      <t>モンダイ</t>
    </rPh>
    <rPh sb="4" eb="6">
      <t>コウドウ</t>
    </rPh>
    <phoneticPr fontId="3"/>
  </si>
  <si>
    <t>その他の精神・神経症状</t>
    <rPh sb="2" eb="3">
      <t>タ</t>
    </rPh>
    <rPh sb="4" eb="6">
      <t>セイシン</t>
    </rPh>
    <rPh sb="7" eb="9">
      <t>シンケイ</t>
    </rPh>
    <rPh sb="9" eb="11">
      <t>ショウジョウ</t>
    </rPh>
    <phoneticPr fontId="3"/>
  </si>
  <si>
    <t>症状・行動</t>
    <rPh sb="0" eb="2">
      <t>ショウジョウ</t>
    </rPh>
    <rPh sb="3" eb="5">
      <t>コウドウ</t>
    </rPh>
    <phoneticPr fontId="3"/>
  </si>
  <si>
    <t>専門医の受診</t>
    <rPh sb="0" eb="3">
      <t>センモンイ</t>
    </rPh>
    <rPh sb="4" eb="6">
      <t>ジュシン</t>
    </rPh>
    <phoneticPr fontId="3"/>
  </si>
  <si>
    <t>＜エラーチェック＞すべてクリアになっていることを確認してから意見書を印刷してください</t>
    <rPh sb="24" eb="26">
      <t>かくにん</t>
    </rPh>
    <rPh sb="30" eb="33">
      <t>いけんしょ</t>
    </rPh>
    <rPh sb="34" eb="36">
      <t>いんさつ</t>
    </rPh>
    <phoneticPr fontId="3" type="Hiragana"/>
  </si>
  <si>
    <t>利き腕</t>
    <rPh sb="0" eb="1">
      <t>キ</t>
    </rPh>
    <rPh sb="2" eb="3">
      <t>ウデ</t>
    </rPh>
    <phoneticPr fontId="3"/>
  </si>
  <si>
    <t>右</t>
    <rPh sb="0" eb="1">
      <t>ミギ</t>
    </rPh>
    <phoneticPr fontId="3"/>
  </si>
  <si>
    <t>左</t>
    <rPh sb="0" eb="1">
      <t>ヒダリ</t>
    </rPh>
    <phoneticPr fontId="3"/>
  </si>
  <si>
    <t>体重</t>
    <rPh sb="0" eb="2">
      <t>タイジュウ</t>
    </rPh>
    <phoneticPr fontId="3"/>
  </si>
  <si>
    <t>増加</t>
    <rPh sb="0" eb="2">
      <t>ゾウカ</t>
    </rPh>
    <phoneticPr fontId="3"/>
  </si>
  <si>
    <t>維持</t>
    <rPh sb="0" eb="2">
      <t>イジ</t>
    </rPh>
    <phoneticPr fontId="3"/>
  </si>
  <si>
    <t>減少</t>
    <rPh sb="0" eb="2">
      <t>ゲンショウ</t>
    </rPh>
    <phoneticPr fontId="3"/>
  </si>
  <si>
    <t>麻痺</t>
    <rPh sb="0" eb="2">
      <t>マヒ</t>
    </rPh>
    <phoneticPr fontId="3"/>
  </si>
  <si>
    <t>右上肢</t>
    <rPh sb="0" eb="1">
      <t>ミギ</t>
    </rPh>
    <rPh sb="1" eb="3">
      <t>ジョウシ</t>
    </rPh>
    <phoneticPr fontId="3"/>
  </si>
  <si>
    <t>軽</t>
    <rPh sb="0" eb="1">
      <t>ケイ</t>
    </rPh>
    <phoneticPr fontId="3"/>
  </si>
  <si>
    <t>中</t>
    <rPh sb="0" eb="1">
      <t>チュウ</t>
    </rPh>
    <phoneticPr fontId="3"/>
  </si>
  <si>
    <t>重</t>
    <rPh sb="0" eb="1">
      <t>ジュウ</t>
    </rPh>
    <phoneticPr fontId="3"/>
  </si>
  <si>
    <t>左上肢</t>
    <rPh sb="0" eb="1">
      <t>ヒダリ</t>
    </rPh>
    <rPh sb="1" eb="3">
      <t>ジョウシ</t>
    </rPh>
    <phoneticPr fontId="3"/>
  </si>
  <si>
    <t>右下肢</t>
    <rPh sb="0" eb="1">
      <t>ミギ</t>
    </rPh>
    <rPh sb="1" eb="3">
      <t>カシ</t>
    </rPh>
    <phoneticPr fontId="3"/>
  </si>
  <si>
    <t>左下肢</t>
    <rPh sb="0" eb="1">
      <t>ヒダリ</t>
    </rPh>
    <rPh sb="1" eb="3">
      <t>カシ</t>
    </rPh>
    <phoneticPr fontId="3"/>
  </si>
  <si>
    <t>その他</t>
    <rPh sb="2" eb="3">
      <t>タ</t>
    </rPh>
    <phoneticPr fontId="3"/>
  </si>
  <si>
    <t>筋力低下</t>
    <rPh sb="0" eb="2">
      <t>キンリョク</t>
    </rPh>
    <rPh sb="2" eb="4">
      <t>テイカ</t>
    </rPh>
    <phoneticPr fontId="3"/>
  </si>
  <si>
    <t>筋力</t>
    <rPh sb="0" eb="2">
      <t>キンリョク</t>
    </rPh>
    <phoneticPr fontId="3"/>
  </si>
  <si>
    <t>関節の拘縮</t>
    <rPh sb="0" eb="2">
      <t>カンセツ</t>
    </rPh>
    <rPh sb="3" eb="5">
      <t>コウシュク</t>
    </rPh>
    <phoneticPr fontId="3"/>
  </si>
  <si>
    <t>関節の痛み</t>
    <rPh sb="0" eb="2">
      <t>カンセツ</t>
    </rPh>
    <rPh sb="3" eb="4">
      <t>イタ</t>
    </rPh>
    <phoneticPr fontId="3"/>
  </si>
  <si>
    <t>失調・不随意運動</t>
    <rPh sb="0" eb="2">
      <t>シッチョウ</t>
    </rPh>
    <rPh sb="3" eb="6">
      <t>フズイイ</t>
    </rPh>
    <rPh sb="6" eb="8">
      <t>ウンドウ</t>
    </rPh>
    <phoneticPr fontId="3"/>
  </si>
  <si>
    <t>上肢</t>
    <rPh sb="0" eb="2">
      <t>ジョウシ</t>
    </rPh>
    <phoneticPr fontId="3"/>
  </si>
  <si>
    <t>下肢</t>
    <rPh sb="0" eb="2">
      <t>カシ</t>
    </rPh>
    <phoneticPr fontId="3"/>
  </si>
  <si>
    <t>体幹</t>
    <rPh sb="0" eb="2">
      <t>タイカン</t>
    </rPh>
    <phoneticPr fontId="3"/>
  </si>
  <si>
    <t>褥瘡</t>
    <rPh sb="0" eb="2">
      <t>ジョクソウ</t>
    </rPh>
    <phoneticPr fontId="3"/>
  </si>
  <si>
    <t>その他の皮膚疾患</t>
    <rPh sb="2" eb="3">
      <t>タ</t>
    </rPh>
    <rPh sb="4" eb="6">
      <t>ヒフ</t>
    </rPh>
    <rPh sb="6" eb="8">
      <t>シッカン</t>
    </rPh>
    <phoneticPr fontId="3"/>
  </si>
  <si>
    <t>屋外歩行</t>
    <rPh sb="0" eb="2">
      <t>オクガイ</t>
    </rPh>
    <rPh sb="2" eb="4">
      <t>ホコウ</t>
    </rPh>
    <phoneticPr fontId="3"/>
  </si>
  <si>
    <t>自立</t>
    <rPh sb="0" eb="2">
      <t>ジリツ</t>
    </rPh>
    <phoneticPr fontId="3"/>
  </si>
  <si>
    <t>介護があればしている</t>
    <rPh sb="0" eb="2">
      <t>カイゴ</t>
    </rPh>
    <phoneticPr fontId="3"/>
  </si>
  <si>
    <t>していない</t>
    <phoneticPr fontId="3"/>
  </si>
  <si>
    <t>車いすの使用</t>
    <rPh sb="0" eb="1">
      <t>クルマ</t>
    </rPh>
    <rPh sb="4" eb="6">
      <t>シヨウ</t>
    </rPh>
    <phoneticPr fontId="3"/>
  </si>
  <si>
    <t>歩行補助具の使用</t>
    <rPh sb="0" eb="2">
      <t>ホコウ</t>
    </rPh>
    <rPh sb="2" eb="4">
      <t>ホジョ</t>
    </rPh>
    <rPh sb="4" eb="5">
      <t>グ</t>
    </rPh>
    <rPh sb="6" eb="8">
      <t>シヨウ</t>
    </rPh>
    <phoneticPr fontId="3"/>
  </si>
  <si>
    <t>用いていない</t>
    <rPh sb="0" eb="1">
      <t>モチ</t>
    </rPh>
    <phoneticPr fontId="3"/>
  </si>
  <si>
    <t>主に自分で操作している</t>
    <rPh sb="0" eb="1">
      <t>オモ</t>
    </rPh>
    <rPh sb="2" eb="4">
      <t>ジブン</t>
    </rPh>
    <rPh sb="5" eb="7">
      <t>ソウサ</t>
    </rPh>
    <phoneticPr fontId="3"/>
  </si>
  <si>
    <t>主に他人が操作している</t>
    <rPh sb="0" eb="1">
      <t>オモ</t>
    </rPh>
    <rPh sb="2" eb="4">
      <t>タニン</t>
    </rPh>
    <rPh sb="5" eb="7">
      <t>ソウサ</t>
    </rPh>
    <phoneticPr fontId="3"/>
  </si>
  <si>
    <t>屋外で使用</t>
    <rPh sb="0" eb="2">
      <t>オクガイ</t>
    </rPh>
    <rPh sb="3" eb="5">
      <t>シヨウ</t>
    </rPh>
    <phoneticPr fontId="3"/>
  </si>
  <si>
    <t>屋内で使用</t>
    <rPh sb="0" eb="2">
      <t>オクナイ</t>
    </rPh>
    <rPh sb="3" eb="5">
      <t>シヨウ</t>
    </rPh>
    <phoneticPr fontId="3"/>
  </si>
  <si>
    <t>歩行補助具</t>
    <rPh sb="0" eb="2">
      <t>ホコウ</t>
    </rPh>
    <rPh sb="2" eb="4">
      <t>ホジョ</t>
    </rPh>
    <rPh sb="4" eb="5">
      <t>グ</t>
    </rPh>
    <phoneticPr fontId="3"/>
  </si>
  <si>
    <t>食事行為</t>
    <rPh sb="0" eb="2">
      <t>ショクジ</t>
    </rPh>
    <rPh sb="2" eb="4">
      <t>コウイ</t>
    </rPh>
    <phoneticPr fontId="3"/>
  </si>
  <si>
    <t>食事</t>
    <rPh sb="0" eb="2">
      <t>ショクジ</t>
    </rPh>
    <phoneticPr fontId="3"/>
  </si>
  <si>
    <t>介護</t>
    <rPh sb="0" eb="2">
      <t>カイゴ</t>
    </rPh>
    <phoneticPr fontId="3"/>
  </si>
  <si>
    <t>栄養状態</t>
    <rPh sb="0" eb="2">
      <t>エイヨウ</t>
    </rPh>
    <rPh sb="2" eb="4">
      <t>ジョウタイ</t>
    </rPh>
    <phoneticPr fontId="3"/>
  </si>
  <si>
    <t>良好</t>
    <rPh sb="0" eb="2">
      <t>リョウコウ</t>
    </rPh>
    <phoneticPr fontId="3"/>
  </si>
  <si>
    <t>不良</t>
    <rPh sb="0" eb="2">
      <t>フリョウ</t>
    </rPh>
    <phoneticPr fontId="3"/>
  </si>
  <si>
    <t>現在あるかまたは今後発生の可能性の高い状態とその対処方針</t>
    <phoneticPr fontId="3"/>
  </si>
  <si>
    <t>尿失禁</t>
    <rPh sb="0" eb="3">
      <t>ニョウシッキン</t>
    </rPh>
    <phoneticPr fontId="3"/>
  </si>
  <si>
    <t>転倒・骨折</t>
    <rPh sb="0" eb="2">
      <t>テントウ</t>
    </rPh>
    <rPh sb="3" eb="5">
      <t>コッセツ</t>
    </rPh>
    <phoneticPr fontId="3"/>
  </si>
  <si>
    <t>移動能力の低下</t>
    <rPh sb="0" eb="2">
      <t>イドウ</t>
    </rPh>
    <rPh sb="2" eb="4">
      <t>ノウリョク</t>
    </rPh>
    <rPh sb="5" eb="7">
      <t>テイカ</t>
    </rPh>
    <phoneticPr fontId="3"/>
  </si>
  <si>
    <t>心肺機能の低下</t>
    <rPh sb="0" eb="2">
      <t>シンパイ</t>
    </rPh>
    <rPh sb="2" eb="4">
      <t>キノウ</t>
    </rPh>
    <rPh sb="5" eb="7">
      <t>テイカ</t>
    </rPh>
    <phoneticPr fontId="3"/>
  </si>
  <si>
    <t>閉じこもり</t>
    <rPh sb="0" eb="1">
      <t>ト</t>
    </rPh>
    <phoneticPr fontId="3"/>
  </si>
  <si>
    <t>徘徊</t>
    <rPh sb="0" eb="2">
      <t>ハイカイ</t>
    </rPh>
    <phoneticPr fontId="3"/>
  </si>
  <si>
    <t>意欲低下</t>
    <rPh sb="0" eb="2">
      <t>イヨク</t>
    </rPh>
    <rPh sb="2" eb="4">
      <t>テイカ</t>
    </rPh>
    <phoneticPr fontId="3"/>
  </si>
  <si>
    <t>低栄養</t>
    <rPh sb="0" eb="1">
      <t>テイ</t>
    </rPh>
    <rPh sb="1" eb="3">
      <t>エイヨウ</t>
    </rPh>
    <phoneticPr fontId="3"/>
  </si>
  <si>
    <t>摂食・嚥下機能低下</t>
    <rPh sb="0" eb="2">
      <t>セッショク</t>
    </rPh>
    <rPh sb="3" eb="5">
      <t>エンゲ</t>
    </rPh>
    <rPh sb="5" eb="7">
      <t>キノウ</t>
    </rPh>
    <rPh sb="7" eb="9">
      <t>テイカ</t>
    </rPh>
    <phoneticPr fontId="3"/>
  </si>
  <si>
    <t>脱水</t>
    <rPh sb="0" eb="2">
      <t>ダッスイ</t>
    </rPh>
    <phoneticPr fontId="3"/>
  </si>
  <si>
    <t>易感染性</t>
    <rPh sb="0" eb="3">
      <t>イカンセン</t>
    </rPh>
    <rPh sb="3" eb="4">
      <t>セイ</t>
    </rPh>
    <phoneticPr fontId="3"/>
  </si>
  <si>
    <t>がん等による疼痛</t>
    <rPh sb="2" eb="3">
      <t>トウ</t>
    </rPh>
    <rPh sb="6" eb="8">
      <t>トウツウ</t>
    </rPh>
    <phoneticPr fontId="3"/>
  </si>
  <si>
    <t>期待できる</t>
    <rPh sb="0" eb="2">
      <t>キタイ</t>
    </rPh>
    <phoneticPr fontId="3"/>
  </si>
  <si>
    <t>期待できない</t>
    <rPh sb="0" eb="2">
      <t>キタイ</t>
    </rPh>
    <phoneticPr fontId="3"/>
  </si>
  <si>
    <t>不明</t>
    <rPh sb="0" eb="2">
      <t>フメイ</t>
    </rPh>
    <phoneticPr fontId="3"/>
  </si>
  <si>
    <t>サービス利用による生活機能の維持・改善の見通し</t>
    <phoneticPr fontId="3"/>
  </si>
  <si>
    <t>(3)</t>
    <phoneticPr fontId="3"/>
  </si>
  <si>
    <t>医学的管理の必要性（特に必要性の高いものには下線を引いてください。予防給付により提供されるサービスを含みます。）</t>
    <phoneticPr fontId="3"/>
  </si>
  <si>
    <t>訪問診療</t>
    <rPh sb="0" eb="2">
      <t>ホウモン</t>
    </rPh>
    <rPh sb="2" eb="4">
      <t>シンリョウ</t>
    </rPh>
    <phoneticPr fontId="3"/>
  </si>
  <si>
    <t>訪問看護</t>
    <rPh sb="0" eb="2">
      <t>ホウモン</t>
    </rPh>
    <rPh sb="2" eb="4">
      <t>カンゴ</t>
    </rPh>
    <phoneticPr fontId="3"/>
  </si>
  <si>
    <t>訪問歯科診療</t>
    <rPh sb="0" eb="2">
      <t>ホウモン</t>
    </rPh>
    <rPh sb="2" eb="4">
      <t>シカ</t>
    </rPh>
    <rPh sb="4" eb="6">
      <t>シンリョウ</t>
    </rPh>
    <phoneticPr fontId="3"/>
  </si>
  <si>
    <t>訪問薬剤管理指導</t>
    <rPh sb="0" eb="2">
      <t>ホウモン</t>
    </rPh>
    <rPh sb="2" eb="4">
      <t>ヤクザイ</t>
    </rPh>
    <rPh sb="4" eb="6">
      <t>カンリ</t>
    </rPh>
    <rPh sb="6" eb="8">
      <t>シドウ</t>
    </rPh>
    <phoneticPr fontId="3"/>
  </si>
  <si>
    <t>訪問リハビリテーション</t>
    <rPh sb="0" eb="2">
      <t>ホウモン</t>
    </rPh>
    <phoneticPr fontId="3"/>
  </si>
  <si>
    <t>短期入所療養介護</t>
    <rPh sb="0" eb="2">
      <t>タンキ</t>
    </rPh>
    <rPh sb="2" eb="4">
      <t>ニュウショ</t>
    </rPh>
    <rPh sb="4" eb="6">
      <t>リョウヨウ</t>
    </rPh>
    <rPh sb="6" eb="8">
      <t>カイゴ</t>
    </rPh>
    <phoneticPr fontId="3"/>
  </si>
  <si>
    <t>訪問歯科衛生指導</t>
    <rPh sb="0" eb="2">
      <t>ホウモン</t>
    </rPh>
    <rPh sb="2" eb="4">
      <t>シカ</t>
    </rPh>
    <rPh sb="4" eb="6">
      <t>エイセイ</t>
    </rPh>
    <rPh sb="6" eb="8">
      <t>シドウ</t>
    </rPh>
    <phoneticPr fontId="3"/>
  </si>
  <si>
    <t>訪問食事栄養指導</t>
    <rPh sb="0" eb="2">
      <t>ホウモン</t>
    </rPh>
    <rPh sb="2" eb="4">
      <t>ショクジ</t>
    </rPh>
    <rPh sb="4" eb="6">
      <t>エイヨウ</t>
    </rPh>
    <rPh sb="6" eb="8">
      <t>シドウ</t>
    </rPh>
    <phoneticPr fontId="3"/>
  </si>
  <si>
    <t>通所リハビリテーション</t>
    <rPh sb="0" eb="2">
      <t>ツウショ</t>
    </rPh>
    <phoneticPr fontId="3"/>
  </si>
  <si>
    <t>その他医療系サービス</t>
    <rPh sb="2" eb="3">
      <t>タ</t>
    </rPh>
    <rPh sb="3" eb="5">
      <t>イリョウ</t>
    </rPh>
    <rPh sb="5" eb="6">
      <t>ケイ</t>
    </rPh>
    <phoneticPr fontId="3"/>
  </si>
  <si>
    <t>(5)</t>
    <phoneticPr fontId="3"/>
  </si>
  <si>
    <t>サービス提供時における医学的観点からの留意事項</t>
  </si>
  <si>
    <t>血圧</t>
    <rPh sb="0" eb="2">
      <t>ケツアツ</t>
    </rPh>
    <phoneticPr fontId="3"/>
  </si>
  <si>
    <t>移動</t>
    <rPh sb="0" eb="2">
      <t>イドウ</t>
    </rPh>
    <phoneticPr fontId="3"/>
  </si>
  <si>
    <t>摂食</t>
    <rPh sb="0" eb="2">
      <t>セッショク</t>
    </rPh>
    <phoneticPr fontId="3"/>
  </si>
  <si>
    <t>運動</t>
    <rPh sb="0" eb="2">
      <t>ウンドウ</t>
    </rPh>
    <phoneticPr fontId="3"/>
  </si>
  <si>
    <t>嚥下</t>
    <rPh sb="0" eb="2">
      <t>エンゲ</t>
    </rPh>
    <phoneticPr fontId="3"/>
  </si>
  <si>
    <t>感染症の有無</t>
    <phoneticPr fontId="3"/>
  </si>
  <si>
    <t>無</t>
    <rPh sb="0" eb="1">
      <t>ム</t>
    </rPh>
    <phoneticPr fontId="3"/>
  </si>
  <si>
    <t>有</t>
    <rPh sb="0" eb="1">
      <t>ア</t>
    </rPh>
    <phoneticPr fontId="3"/>
  </si>
  <si>
    <t>＜エラーチェック＞すべてクリアになっていることを確認してから意見書を印刷してください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</si>
</sst>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9">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2"/>
      <charset val="128"/>
      <scheme val="minor"/>
    </font>
    <font>
      <sz val="6"/>
      <name val="ＭＳ Ｐゴシック"/>
      <family val="3"/>
      <charset val="128"/>
    </font>
    <font>
      <sz val="16"/>
      <name val="HGP教科書体"/>
      <family val="1"/>
      <charset val="128"/>
    </font>
    <font>
      <sz val="9"/>
      <name val="ＭＳ Ｐゴシック"/>
      <family val="3"/>
      <charset val="128"/>
    </font>
    <font>
      <sz val="12"/>
      <name val="ＭＳ Ｐゴシック"/>
      <family val="3"/>
      <charset val="128"/>
    </font>
    <font>
      <sz val="11"/>
      <name val="OCR-HK"/>
      <family val="3"/>
      <charset val="128"/>
    </font>
    <font>
      <sz val="11"/>
      <name val="OCRB"/>
      <family val="3"/>
    </font>
    <font>
      <sz val="7"/>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b/>
      <sz val="10"/>
      <name val="ＭＳ Ｐゴシック"/>
      <family val="3"/>
      <charset val="128"/>
    </font>
    <font>
      <b/>
      <u/>
      <sz val="9"/>
      <name val="ＭＳ Ｐゴシック"/>
      <family val="3"/>
      <charset val="128"/>
    </font>
    <font>
      <sz val="8"/>
      <name val="ＭＳ Ｐゴシック"/>
      <family val="3"/>
      <charset val="128"/>
    </font>
    <font>
      <sz val="22"/>
      <name val="ＭＳ Ｐゴシック"/>
      <family val="3"/>
      <charset val="128"/>
    </font>
    <font>
      <sz val="8"/>
      <color theme="1"/>
      <name val="ＭＳ Ｐゴシック"/>
      <family val="3"/>
      <charset val="128"/>
      <scheme val="minor"/>
    </font>
    <font>
      <b/>
      <sz val="11"/>
      <name val="ＭＳ Ｐゴシック"/>
      <family val="3"/>
      <charset val="128"/>
    </font>
    <font>
      <b/>
      <u/>
      <sz val="8"/>
      <name val="ＭＳ Ｐゴシック"/>
      <family val="3"/>
      <charset val="128"/>
    </font>
    <font>
      <sz val="14"/>
      <name val="OCRB"/>
      <family val="3"/>
    </font>
    <font>
      <sz val="14"/>
      <color theme="1"/>
      <name val="ＭＳ Ｐゴシック"/>
      <family val="2"/>
      <charset val="128"/>
      <scheme val="minor"/>
    </font>
    <font>
      <sz val="14"/>
      <color theme="1"/>
      <name val="ＭＳ Ｐゴシック"/>
      <family val="3"/>
      <charset val="128"/>
      <scheme val="minor"/>
    </font>
    <font>
      <b/>
      <sz val="12"/>
      <name val="ＭＳ Ｐゴシック"/>
      <family val="3"/>
      <charset val="128"/>
    </font>
    <font>
      <b/>
      <u/>
      <sz val="10"/>
      <name val="ＭＳ Ｐゴシック"/>
      <family val="3"/>
      <charset val="128"/>
    </font>
    <font>
      <u/>
      <sz val="10"/>
      <name val="ＭＳ Ｐゴシック"/>
      <family val="3"/>
      <charset val="128"/>
    </font>
    <font>
      <sz val="10"/>
      <color theme="1"/>
      <name val="ＭＳ Ｐゴシック"/>
      <family val="3"/>
      <charset val="128"/>
      <scheme val="minor"/>
    </font>
    <font>
      <sz val="26"/>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4"/>
      <name val="ＭＳ Ｐゴシック"/>
      <family val="3"/>
      <charset val="128"/>
    </font>
    <font>
      <b/>
      <u/>
      <sz val="12"/>
      <name val="ＭＳ Ｐゴシック"/>
      <family val="3"/>
      <charset val="128"/>
    </font>
    <font>
      <b/>
      <sz val="14"/>
      <name val="ＭＳ Ｐゴシック"/>
      <family val="3"/>
      <charset val="128"/>
    </font>
    <font>
      <b/>
      <sz val="16"/>
      <color theme="1"/>
      <name val="ＭＳ Ｐゴシック"/>
      <family val="3"/>
      <charset val="128"/>
      <scheme val="minor"/>
    </font>
    <font>
      <b/>
      <sz val="9"/>
      <color indexed="81"/>
      <name val="ＭＳ Ｐゴシック"/>
      <family val="3"/>
      <charset val="128"/>
    </font>
    <font>
      <sz val="11"/>
      <color theme="1"/>
      <name val="ＭＳ 明朝"/>
      <family val="1"/>
      <charset val="128"/>
    </font>
    <font>
      <sz val="8"/>
      <color theme="1"/>
      <name val="ＭＳ Ｐゴシック"/>
      <family val="2"/>
      <charset val="128"/>
      <scheme val="minor"/>
    </font>
    <font>
      <sz val="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hair">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s>
  <cellStyleXfs count="1">
    <xf numFmtId="0" fontId="0" fillId="0" borderId="0">
      <alignment vertical="center"/>
    </xf>
  </cellStyleXfs>
  <cellXfs count="359">
    <xf numFmtId="0" fontId="0" fillId="0" borderId="0" xfId="0">
      <alignment vertical="center"/>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xf numFmtId="0" fontId="5" fillId="0" borderId="0" xfId="0" applyFont="1" applyFill="1" applyBorder="1" applyAlignment="1" applyProtection="1">
      <alignment vertical="center"/>
    </xf>
    <xf numFmtId="0" fontId="11" fillId="0" borderId="0" xfId="0" applyFont="1" applyFill="1" applyBorder="1" applyAlignment="1" applyProtection="1"/>
    <xf numFmtId="0" fontId="0" fillId="0" borderId="0" xfId="0" applyFill="1">
      <alignment vertical="center"/>
    </xf>
    <xf numFmtId="0" fontId="0" fillId="0" borderId="0" xfId="0" applyFill="1" applyAlignment="1">
      <alignment vertical="center"/>
    </xf>
    <xf numFmtId="0" fontId="16" fillId="0" borderId="0" xfId="0" applyFont="1" applyFill="1" applyAlignment="1">
      <alignment vertical="center"/>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indent="1"/>
    </xf>
    <xf numFmtId="0" fontId="0" fillId="0" borderId="0" xfId="0" quotePrefix="1" applyFill="1" applyBorder="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Alignment="1">
      <alignment vertical="center"/>
    </xf>
    <xf numFmtId="0" fontId="18" fillId="0" borderId="0" xfId="0" applyFont="1">
      <alignment vertical="center"/>
    </xf>
    <xf numFmtId="0" fontId="18" fillId="0" borderId="0" xfId="0" applyFont="1" applyFill="1">
      <alignment vertical="center"/>
    </xf>
    <xf numFmtId="0" fontId="19" fillId="0" borderId="0" xfId="0" applyFont="1" applyFill="1">
      <alignment vertical="center"/>
    </xf>
    <xf numFmtId="0" fontId="0" fillId="0" borderId="0" xfId="0" applyFont="1" applyFill="1">
      <alignment vertical="center"/>
    </xf>
    <xf numFmtId="0" fontId="0" fillId="0" borderId="0" xfId="0" applyFont="1" applyFill="1" applyProtection="1">
      <alignment vertical="center"/>
    </xf>
    <xf numFmtId="0" fontId="6" fillId="0" borderId="0" xfId="0" applyFont="1" applyFill="1">
      <alignment vertical="center"/>
    </xf>
    <xf numFmtId="0" fontId="19" fillId="0" borderId="0" xfId="0" applyFont="1" applyFill="1" applyAlignment="1">
      <alignment horizontal="right" vertical="center"/>
    </xf>
    <xf numFmtId="0" fontId="11" fillId="0" borderId="0" xfId="0" applyFont="1" applyFill="1">
      <alignment vertical="center"/>
    </xf>
    <xf numFmtId="0" fontId="6" fillId="0" borderId="1" xfId="0" applyFont="1" applyFill="1" applyBorder="1" applyAlignment="1" applyProtection="1">
      <alignment vertical="center"/>
    </xf>
    <xf numFmtId="0" fontId="7" fillId="0" borderId="0" xfId="0" applyFont="1" applyFill="1" applyBorder="1" applyAlignment="1"/>
    <xf numFmtId="0" fontId="0" fillId="0" borderId="0" xfId="0" applyFill="1" applyBorder="1">
      <alignment vertical="center"/>
    </xf>
    <xf numFmtId="0" fontId="8" fillId="0" borderId="0" xfId="0" applyFont="1" applyFill="1" applyBorder="1" applyAlignment="1">
      <alignment vertical="center"/>
    </xf>
    <xf numFmtId="0" fontId="5" fillId="0" borderId="7" xfId="0" applyFont="1" applyFill="1" applyBorder="1" applyAlignment="1" applyProtection="1">
      <alignment vertical="center"/>
    </xf>
    <xf numFmtId="0" fontId="6" fillId="0" borderId="0" xfId="0" applyFont="1" applyFill="1" applyBorder="1" applyAlignment="1">
      <alignment vertical="center"/>
    </xf>
    <xf numFmtId="0" fontId="11" fillId="0" borderId="0" xfId="0" applyFont="1" applyFill="1" applyBorder="1" applyAlignment="1"/>
    <xf numFmtId="0" fontId="11" fillId="0" borderId="0" xfId="0" applyFont="1" applyFill="1" applyBorder="1" applyAlignment="1">
      <alignment vertical="center" shrinkToFit="1"/>
    </xf>
    <xf numFmtId="0" fontId="11" fillId="0" borderId="1" xfId="0" applyFont="1" applyFill="1" applyBorder="1" applyAlignment="1">
      <alignment vertical="center" shrinkToFit="1"/>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16" fillId="0" borderId="0" xfId="0" applyFont="1" applyFill="1" applyBorder="1" applyAlignment="1" applyProtection="1">
      <alignment vertical="center"/>
    </xf>
    <xf numFmtId="0" fontId="0" fillId="0" borderId="8" xfId="0" applyFill="1" applyBorder="1" applyAlignment="1">
      <alignment vertical="center"/>
    </xf>
    <xf numFmtId="0" fontId="0" fillId="0" borderId="1" xfId="0" applyFill="1" applyBorder="1" applyAlignment="1">
      <alignment vertical="center"/>
    </xf>
    <xf numFmtId="0" fontId="0" fillId="0" borderId="9" xfId="0" applyFill="1" applyBorder="1" applyAlignment="1">
      <alignment vertical="center"/>
    </xf>
    <xf numFmtId="0" fontId="16" fillId="0" borderId="0" xfId="0" applyFont="1" applyFill="1" applyBorder="1" applyAlignment="1" applyProtection="1">
      <alignment horizontal="left" vertical="center" wrapText="1"/>
    </xf>
    <xf numFmtId="0" fontId="0" fillId="3" borderId="0" xfId="0" applyFill="1">
      <alignment vertical="center"/>
    </xf>
    <xf numFmtId="0" fontId="0" fillId="0" borderId="6" xfId="0" applyBorder="1" applyAlignment="1">
      <alignment horizontal="center" vertical="center"/>
    </xf>
    <xf numFmtId="0" fontId="0" fillId="0" borderId="6" xfId="0" applyBorder="1">
      <alignment vertical="center"/>
    </xf>
    <xf numFmtId="0" fontId="37" fillId="0" borderId="0" xfId="0" applyFont="1">
      <alignment vertical="center"/>
    </xf>
    <xf numFmtId="0" fontId="37" fillId="0" borderId="0" xfId="0" applyFont="1" applyAlignment="1">
      <alignment horizontal="left" vertical="center"/>
    </xf>
    <xf numFmtId="0" fontId="37" fillId="3" borderId="0" xfId="0" applyFont="1" applyFill="1">
      <alignment vertical="center"/>
    </xf>
    <xf numFmtId="0" fontId="37" fillId="0" borderId="0" xfId="0" quotePrefix="1" applyFont="1">
      <alignment vertical="center"/>
    </xf>
    <xf numFmtId="0" fontId="0" fillId="0" borderId="6" xfId="0" applyBorder="1" applyAlignment="1">
      <alignment vertical="center"/>
    </xf>
    <xf numFmtId="0" fontId="0" fillId="0" borderId="0" xfId="0" applyBorder="1">
      <alignment vertical="center"/>
    </xf>
    <xf numFmtId="0" fontId="0" fillId="0" borderId="0" xfId="0" applyBorder="1" applyAlignment="1">
      <alignment vertical="center"/>
    </xf>
    <xf numFmtId="0" fontId="36" fillId="0" borderId="0" xfId="0" applyFont="1">
      <alignment vertical="center"/>
    </xf>
    <xf numFmtId="0" fontId="38" fillId="0" borderId="0" xfId="0" applyFont="1">
      <alignment vertical="center"/>
    </xf>
    <xf numFmtId="0" fontId="34" fillId="2" borderId="10" xfId="0" quotePrefix="1" applyFont="1" applyFill="1" applyBorder="1" applyAlignment="1" applyProtection="1">
      <alignment horizontal="center" vertical="center" textRotation="150"/>
      <protection locked="0"/>
    </xf>
    <xf numFmtId="0" fontId="34" fillId="2" borderId="11" xfId="0" applyFont="1" applyFill="1" applyBorder="1" applyAlignment="1" applyProtection="1">
      <alignment horizontal="center" vertical="center" textRotation="150"/>
      <protection locked="0"/>
    </xf>
    <xf numFmtId="0" fontId="34" fillId="2" borderId="12" xfId="0" applyFont="1" applyFill="1" applyBorder="1" applyAlignment="1" applyProtection="1">
      <alignment horizontal="center" vertical="center" textRotation="150"/>
      <protection locked="0"/>
    </xf>
    <xf numFmtId="0" fontId="21" fillId="0" borderId="3"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7" fillId="0" borderId="7" xfId="0" applyFont="1" applyFill="1" applyBorder="1" applyAlignment="1">
      <alignment horizontal="left"/>
    </xf>
    <xf numFmtId="0" fontId="7" fillId="0" borderId="0" xfId="0" applyFont="1" applyFill="1" applyBorder="1" applyAlignment="1">
      <alignment horizontal="left"/>
    </xf>
    <xf numFmtId="0" fontId="21" fillId="0" borderId="6" xfId="0" applyNumberFormat="1"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28" fillId="0" borderId="0" xfId="0" applyFont="1" applyFill="1" applyAlignment="1" applyProtection="1">
      <alignment vertical="center" shrinkToFit="1"/>
    </xf>
    <xf numFmtId="0" fontId="7" fillId="0" borderId="0" xfId="0" applyFont="1" applyFill="1" applyBorder="1" applyAlignment="1" applyProtection="1">
      <alignment horizontal="center" vertical="center"/>
    </xf>
    <xf numFmtId="0" fontId="36" fillId="0" borderId="32" xfId="0" applyFont="1" applyBorder="1" applyAlignment="1">
      <alignment horizontal="left" vertical="center"/>
    </xf>
    <xf numFmtId="0" fontId="36" fillId="0" borderId="33" xfId="0" applyFont="1" applyBorder="1" applyAlignment="1">
      <alignment horizontal="left" vertical="center"/>
    </xf>
    <xf numFmtId="0" fontId="36" fillId="0" borderId="34"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31" xfId="0" applyFont="1" applyBorder="1" applyAlignment="1">
      <alignment horizontal="left" vertical="center"/>
    </xf>
    <xf numFmtId="0" fontId="36" fillId="4" borderId="25" xfId="0" applyFont="1" applyFill="1" applyBorder="1" applyAlignment="1">
      <alignment horizontal="left" vertical="center"/>
    </xf>
    <xf numFmtId="0" fontId="36" fillId="4" borderId="26" xfId="0" applyFont="1" applyFill="1" applyBorder="1" applyAlignment="1">
      <alignment horizontal="left" vertical="center"/>
    </xf>
    <xf numFmtId="0" fontId="36" fillId="4" borderId="27" xfId="0" applyFont="1" applyFill="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4" borderId="28" xfId="0" applyFont="1" applyFill="1" applyBorder="1" applyAlignment="1">
      <alignment horizontal="left" vertical="center"/>
    </xf>
    <xf numFmtId="0" fontId="36" fillId="4" borderId="29" xfId="0" applyFont="1" applyFill="1" applyBorder="1" applyAlignment="1">
      <alignment horizontal="left" vertical="center"/>
    </xf>
    <xf numFmtId="0" fontId="36" fillId="4" borderId="30" xfId="0" applyFont="1" applyFill="1" applyBorder="1" applyAlignment="1">
      <alignment horizontal="left" vertical="center"/>
    </xf>
    <xf numFmtId="0" fontId="37" fillId="0" borderId="0" xfId="0" applyFont="1" applyAlignment="1">
      <alignment horizontal="left" vertical="center"/>
    </xf>
    <xf numFmtId="0" fontId="17" fillId="0" borderId="0" xfId="0" applyFont="1" applyFill="1" applyAlignment="1" applyProtection="1">
      <alignment vertical="center" shrinkToFit="1"/>
    </xf>
    <xf numFmtId="0" fontId="18" fillId="0" borderId="0" xfId="0" applyFont="1" applyAlignment="1">
      <alignment horizontal="left" vertical="center"/>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37" fillId="0" borderId="0" xfId="0" quotePrefix="1" applyFont="1" applyAlignment="1">
      <alignment horizontal="left" vertical="center"/>
    </xf>
    <xf numFmtId="0" fontId="37" fillId="0" borderId="0" xfId="0" applyFont="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13"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11" fillId="2" borderId="0" xfId="0" applyFont="1" applyFill="1">
      <alignment vertical="center"/>
    </xf>
    <xf numFmtId="0" fontId="0" fillId="2" borderId="0" xfId="0" applyFont="1" applyFill="1">
      <alignmen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7" xfId="0" applyFont="1" applyFill="1" applyBorder="1" applyAlignment="1" applyProtection="1">
      <alignment horizontal="left" vertical="center" indent="3"/>
      <protection locked="0"/>
    </xf>
    <xf numFmtId="0" fontId="6" fillId="2" borderId="18" xfId="0" applyFont="1" applyFill="1" applyBorder="1" applyAlignment="1" applyProtection="1">
      <alignment horizontal="left" vertical="center" indent="3"/>
      <protection locked="0"/>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pplyProtection="1">
      <alignment horizontal="center" vertical="center"/>
      <protection locked="0"/>
    </xf>
    <xf numFmtId="0" fontId="11" fillId="2" borderId="4" xfId="0" applyFont="1" applyFill="1" applyBorder="1" applyAlignment="1">
      <alignment horizontal="center" vertical="top"/>
    </xf>
    <xf numFmtId="49" fontId="11" fillId="2" borderId="4" xfId="0" applyNumberFormat="1" applyFont="1" applyFill="1" applyBorder="1" applyAlignment="1" applyProtection="1">
      <alignment horizontal="left" vertical="center"/>
      <protection locked="0"/>
    </xf>
    <xf numFmtId="0" fontId="0" fillId="2" borderId="4" xfId="0" applyFill="1" applyBorder="1" applyAlignment="1">
      <alignment vertical="center"/>
    </xf>
    <xf numFmtId="0" fontId="0" fillId="2" borderId="5" xfId="0" applyFill="1" applyBorder="1" applyAlignment="1">
      <alignment vertical="center"/>
    </xf>
    <xf numFmtId="0" fontId="29" fillId="2" borderId="19"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0" fillId="2" borderId="21"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1" fillId="2" borderId="7" xfId="0" applyFont="1" applyFill="1" applyBorder="1" applyAlignment="1" applyProtection="1">
      <alignment horizontal="left" vertical="center" indent="1" shrinkToFit="1"/>
      <protection locked="0"/>
    </xf>
    <xf numFmtId="0" fontId="31" fillId="2" borderId="0" xfId="0" applyFont="1" applyFill="1" applyBorder="1" applyAlignment="1" applyProtection="1">
      <alignment horizontal="left" vertical="center" indent="1" shrinkToFit="1"/>
      <protection locked="0"/>
    </xf>
    <xf numFmtId="0" fontId="31" fillId="2" borderId="2" xfId="0" applyFont="1" applyFill="1" applyBorder="1" applyAlignment="1" applyProtection="1">
      <alignment horizontal="left" vertical="center" indent="1" shrinkToFit="1"/>
      <protection locked="0"/>
    </xf>
    <xf numFmtId="176" fontId="22" fillId="2" borderId="10" xfId="0" applyNumberFormat="1" applyFont="1" applyFill="1" applyBorder="1" applyAlignment="1" applyProtection="1">
      <alignment horizontal="center" vertical="center"/>
      <protection locked="0"/>
    </xf>
    <xf numFmtId="176" fontId="23" fillId="2" borderId="11" xfId="0" applyNumberFormat="1" applyFont="1" applyFill="1" applyBorder="1" applyAlignment="1" applyProtection="1">
      <alignment horizontal="center" vertical="center"/>
      <protection locked="0"/>
    </xf>
    <xf numFmtId="176" fontId="23" fillId="2" borderId="22" xfId="0" applyNumberFormat="1" applyFont="1" applyFill="1" applyBorder="1" applyAlignment="1" applyProtection="1">
      <alignment horizontal="center" vertical="center"/>
      <protection locked="0"/>
    </xf>
    <xf numFmtId="0" fontId="22" fillId="2" borderId="11" xfId="0" applyNumberFormat="1" applyFont="1" applyFill="1" applyBorder="1" applyAlignment="1" applyProtection="1">
      <alignment horizontal="center" vertical="center"/>
      <protection locked="0"/>
    </xf>
    <xf numFmtId="176" fontId="1" fillId="2" borderId="11" xfId="0" applyNumberFormat="1" applyFont="1" applyFill="1" applyBorder="1" applyAlignment="1">
      <alignment horizontal="center" vertical="center"/>
    </xf>
    <xf numFmtId="0" fontId="0" fillId="2" borderId="11" xfId="0" applyFill="1" applyBorder="1">
      <alignment vertical="center"/>
    </xf>
    <xf numFmtId="176" fontId="0" fillId="2" borderId="11" xfId="0" applyNumberFormat="1" applyFill="1" applyBorder="1" applyAlignment="1">
      <alignment vertical="center"/>
    </xf>
    <xf numFmtId="0" fontId="22" fillId="2" borderId="11" xfId="0" applyFont="1" applyFill="1" applyBorder="1" applyAlignment="1">
      <alignment horizontal="center" vertical="center"/>
    </xf>
    <xf numFmtId="0" fontId="23"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22" fillId="2" borderId="11" xfId="0" applyFont="1" applyFill="1" applyBorder="1" applyAlignment="1" applyProtection="1">
      <alignment horizontal="center" vertical="center"/>
      <protection locked="0"/>
    </xf>
    <xf numFmtId="0" fontId="22" fillId="2" borderId="12" xfId="0" applyFont="1" applyFill="1" applyBorder="1" applyAlignment="1">
      <alignment horizontal="center" vertical="center"/>
    </xf>
    <xf numFmtId="0" fontId="23" fillId="2" borderId="6" xfId="0" applyFont="1" applyFill="1" applyBorder="1" applyAlignment="1">
      <alignment horizontal="center" vertical="center"/>
    </xf>
    <xf numFmtId="0" fontId="0" fillId="2" borderId="8"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2" borderId="8" xfId="0" applyFont="1" applyFill="1" applyBorder="1" applyAlignment="1">
      <alignment vertical="center"/>
    </xf>
    <xf numFmtId="0" fontId="16" fillId="2" borderId="1" xfId="0" applyFont="1" applyFill="1" applyBorder="1" applyAlignme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49" fontId="11" fillId="2" borderId="1" xfId="0" applyNumberFormat="1" applyFont="1" applyFill="1" applyBorder="1" applyAlignment="1" applyProtection="1">
      <alignment horizontal="center" vertical="center"/>
      <protection locked="0"/>
    </xf>
    <xf numFmtId="49" fontId="16" fillId="2" borderId="1" xfId="0" applyNumberFormat="1" applyFont="1" applyFill="1" applyBorder="1" applyAlignment="1">
      <alignment vertical="center"/>
    </xf>
    <xf numFmtId="0" fontId="16" fillId="2" borderId="9" xfId="0" applyFont="1" applyFill="1" applyBorder="1" applyAlignment="1">
      <alignment vertical="center"/>
    </xf>
    <xf numFmtId="0" fontId="0" fillId="2" borderId="7" xfId="0"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6" fillId="2" borderId="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11" fillId="2" borderId="7" xfId="0" applyFont="1" applyFill="1" applyBorder="1" applyAlignment="1">
      <alignment vertical="center"/>
    </xf>
    <xf numFmtId="0" fontId="16" fillId="2" borderId="0" xfId="0" applyFont="1" applyFill="1" applyBorder="1" applyAlignment="1">
      <alignment vertical="center"/>
    </xf>
    <xf numFmtId="0" fontId="19" fillId="2" borderId="23" xfId="0" applyFont="1" applyFill="1" applyBorder="1" applyAlignment="1">
      <alignment vertical="center"/>
    </xf>
    <xf numFmtId="0" fontId="12" fillId="2" borderId="24" xfId="0" applyFont="1" applyFill="1" applyBorder="1" applyAlignment="1">
      <alignment vertical="center"/>
    </xf>
    <xf numFmtId="0" fontId="4" fillId="2" borderId="24" xfId="0" applyFont="1" applyFill="1" applyBorder="1" applyAlignment="1">
      <alignment vertical="center"/>
    </xf>
    <xf numFmtId="0" fontId="0" fillId="2" borderId="24" xfId="0" applyFill="1" applyBorder="1" applyAlignment="1">
      <alignment vertical="center"/>
    </xf>
    <xf numFmtId="0" fontId="31" fillId="2" borderId="24" xfId="0" applyFont="1" applyFill="1" applyBorder="1" applyAlignment="1" applyProtection="1">
      <alignment horizontal="left" vertical="center" shrinkToFit="1"/>
      <protection locked="0"/>
    </xf>
    <xf numFmtId="0" fontId="23" fillId="2" borderId="0" xfId="0" applyFont="1" applyFill="1" applyBorder="1" applyAlignment="1">
      <alignment vertical="center"/>
    </xf>
    <xf numFmtId="0" fontId="31" fillId="2" borderId="24" xfId="0" applyFont="1" applyFill="1" applyBorder="1" applyAlignment="1" applyProtection="1">
      <alignment vertical="center" shrinkToFit="1"/>
      <protection locked="0"/>
    </xf>
    <xf numFmtId="0" fontId="14" fillId="2" borderId="24" xfId="0" applyFont="1" applyFill="1" applyBorder="1" applyAlignment="1">
      <alignment horizontal="center" vertical="center"/>
    </xf>
    <xf numFmtId="49" fontId="22" fillId="2" borderId="24" xfId="0" applyNumberFormat="1" applyFont="1" applyFill="1" applyBorder="1" applyAlignment="1" applyProtection="1">
      <alignment horizontal="center" vertical="center"/>
      <protection locked="0"/>
    </xf>
    <xf numFmtId="49" fontId="23" fillId="2" borderId="24" xfId="0" applyNumberFormat="1" applyFont="1" applyFill="1" applyBorder="1" applyAlignment="1">
      <alignment horizontal="center" vertical="center"/>
    </xf>
    <xf numFmtId="0" fontId="19" fillId="2" borderId="25" xfId="0" applyFont="1" applyFill="1" applyBorder="1" applyAlignment="1">
      <alignment vertical="center"/>
    </xf>
    <xf numFmtId="0" fontId="12" fillId="2" borderId="26" xfId="0" applyFont="1" applyFill="1" applyBorder="1" applyAlignment="1">
      <alignment vertical="center"/>
    </xf>
    <xf numFmtId="0" fontId="4" fillId="2" borderId="26" xfId="0" applyFont="1" applyFill="1" applyBorder="1" applyAlignment="1">
      <alignment vertical="center"/>
    </xf>
    <xf numFmtId="0" fontId="0" fillId="2" borderId="26" xfId="0" applyFill="1" applyBorder="1" applyAlignment="1">
      <alignment vertical="center"/>
    </xf>
    <xf numFmtId="0" fontId="31" fillId="2" borderId="26" xfId="0" applyFont="1" applyFill="1" applyBorder="1" applyAlignment="1" applyProtection="1">
      <alignment vertical="center" shrinkToFit="1"/>
      <protection locked="0"/>
    </xf>
    <xf numFmtId="0" fontId="14" fillId="2" borderId="26" xfId="0" applyFont="1" applyFill="1" applyBorder="1" applyAlignment="1">
      <alignment horizontal="center" vertical="center"/>
    </xf>
    <xf numFmtId="49" fontId="23" fillId="2" borderId="26" xfId="0" applyNumberFormat="1" applyFont="1" applyFill="1" applyBorder="1" applyAlignment="1" applyProtection="1">
      <alignment horizontal="center" vertical="center"/>
      <protection locked="0"/>
    </xf>
    <xf numFmtId="49" fontId="23" fillId="2" borderId="26" xfId="0" applyNumberFormat="1" applyFont="1" applyFill="1" applyBorder="1" applyAlignment="1">
      <alignment horizontal="center" vertical="center"/>
    </xf>
    <xf numFmtId="0" fontId="0" fillId="2" borderId="8"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24" fillId="2" borderId="3" xfId="0"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176" fontId="22" fillId="2" borderId="3" xfId="0" applyNumberFormat="1" applyFont="1" applyFill="1" applyBorder="1" applyAlignment="1" applyProtection="1">
      <alignment horizontal="center" vertical="center"/>
      <protection locked="0"/>
    </xf>
    <xf numFmtId="176" fontId="23" fillId="2" borderId="4" xfId="0" applyNumberFormat="1" applyFont="1" applyFill="1" applyBorder="1" applyAlignment="1" applyProtection="1">
      <alignment horizontal="center" vertical="center"/>
      <protection locked="0"/>
    </xf>
    <xf numFmtId="176" fontId="23" fillId="2" borderId="5" xfId="0" applyNumberFormat="1" applyFont="1" applyFill="1" applyBorder="1" applyAlignment="1" applyProtection="1">
      <alignment horizontal="center" vertical="center"/>
      <protection locked="0"/>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0" fillId="2" borderId="3" xfId="0" applyFill="1" applyBorder="1" applyAlignment="1">
      <alignment vertical="center"/>
    </xf>
    <xf numFmtId="0" fontId="24" fillId="2" borderId="7" xfId="0" applyFont="1" applyFill="1" applyBorder="1" applyAlignment="1">
      <alignment horizontal="left" vertical="center"/>
    </xf>
    <xf numFmtId="0" fontId="24" fillId="2" borderId="0" xfId="0" applyFont="1" applyFill="1" applyBorder="1" applyAlignment="1">
      <alignment horizontal="left" vertical="center"/>
    </xf>
    <xf numFmtId="0" fontId="24" fillId="2" borderId="2" xfId="0" applyFont="1" applyFill="1" applyBorder="1" applyAlignment="1">
      <alignment horizontal="left" vertical="center"/>
    </xf>
    <xf numFmtId="176" fontId="23" fillId="2" borderId="7" xfId="0" applyNumberFormat="1" applyFont="1" applyFill="1" applyBorder="1" applyAlignment="1" applyProtection="1">
      <alignment horizontal="center" vertical="center"/>
      <protection locked="0"/>
    </xf>
    <xf numFmtId="176" fontId="23" fillId="2" borderId="0" xfId="0" applyNumberFormat="1" applyFont="1" applyFill="1" applyBorder="1" applyAlignment="1" applyProtection="1">
      <alignment horizontal="center" vertical="center"/>
      <protection locked="0"/>
    </xf>
    <xf numFmtId="176" fontId="23" fillId="2" borderId="2" xfId="0" applyNumberFormat="1" applyFont="1" applyFill="1" applyBorder="1" applyAlignment="1" applyProtection="1">
      <alignment horizontal="center" vertical="center"/>
      <protection locked="0"/>
    </xf>
    <xf numFmtId="0" fontId="24" fillId="2" borderId="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2"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 xfId="0" applyFont="1" applyFill="1" applyBorder="1" applyAlignment="1">
      <alignment horizontal="left" vertical="center"/>
    </xf>
    <xf numFmtId="0" fontId="24" fillId="2" borderId="9" xfId="0" applyFont="1" applyFill="1" applyBorder="1" applyAlignment="1">
      <alignment horizontal="left" vertical="center"/>
    </xf>
    <xf numFmtId="176" fontId="23" fillId="2" borderId="8" xfId="0" applyNumberFormat="1" applyFont="1" applyFill="1" applyBorder="1" applyAlignment="1" applyProtection="1">
      <alignment horizontal="center" vertical="center"/>
      <protection locked="0"/>
    </xf>
    <xf numFmtId="176" fontId="23" fillId="2" borderId="1" xfId="0" applyNumberFormat="1" applyFont="1" applyFill="1" applyBorder="1" applyAlignment="1" applyProtection="1">
      <alignment horizontal="center" vertical="center"/>
      <protection locked="0"/>
    </xf>
    <xf numFmtId="176" fontId="23" fillId="2" borderId="9" xfId="0" applyNumberFormat="1" applyFont="1" applyFill="1" applyBorder="1" applyAlignment="1" applyProtection="1">
      <alignment horizontal="center" vertical="center"/>
      <protection locked="0"/>
    </xf>
    <xf numFmtId="0" fontId="24" fillId="2" borderId="8"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1" fillId="2" borderId="0" xfId="0" applyFont="1" applyFill="1" applyBorder="1" applyAlignment="1">
      <alignment vertical="center"/>
    </xf>
    <xf numFmtId="0" fontId="11" fillId="2" borderId="4"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4" xfId="0" applyFont="1" applyFill="1" applyBorder="1" applyAlignment="1">
      <alignment vertical="center"/>
    </xf>
    <xf numFmtId="0" fontId="11"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shrinkToFit="1"/>
    </xf>
    <xf numFmtId="0" fontId="16" fillId="2" borderId="1" xfId="0" applyFont="1" applyFill="1" applyBorder="1" applyAlignment="1" applyProtection="1">
      <alignment horizontal="center" vertical="center" shrinkToFit="1"/>
      <protection locked="0"/>
    </xf>
    <xf numFmtId="0" fontId="16" fillId="2" borderId="1" xfId="0" applyFont="1" applyFill="1" applyBorder="1" applyAlignment="1" applyProtection="1">
      <alignment vertical="center" shrinkToFit="1"/>
    </xf>
    <xf numFmtId="0" fontId="11" fillId="2" borderId="2" xfId="0" applyFont="1" applyFill="1" applyBorder="1" applyAlignment="1">
      <alignment vertical="center"/>
    </xf>
    <xf numFmtId="0" fontId="16" fillId="2" borderId="2" xfId="0" applyFont="1" applyFill="1" applyBorder="1" applyAlignment="1">
      <alignment vertical="center"/>
    </xf>
    <xf numFmtId="0" fontId="33" fillId="2" borderId="11" xfId="0" applyFont="1" applyFill="1" applyBorder="1" applyAlignment="1">
      <alignment vertical="center"/>
    </xf>
    <xf numFmtId="0" fontId="14" fillId="2" borderId="11" xfId="0" applyFont="1" applyFill="1" applyBorder="1" applyAlignment="1">
      <alignment vertical="center"/>
    </xf>
    <xf numFmtId="0" fontId="0" fillId="2" borderId="11" xfId="0" applyFill="1" applyBorder="1" applyAlignment="1">
      <alignment vertical="center"/>
    </xf>
    <xf numFmtId="0" fontId="24" fillId="2" borderId="7" xfId="0" applyFont="1" applyFill="1" applyBorder="1" applyAlignment="1">
      <alignment vertical="center"/>
    </xf>
    <xf numFmtId="0" fontId="13" fillId="2" borderId="0" xfId="0" applyFont="1" applyFill="1" applyBorder="1" applyAlignment="1">
      <alignment vertical="center"/>
    </xf>
    <xf numFmtId="0" fontId="14" fillId="2" borderId="7" xfId="0" applyFont="1" applyFill="1" applyBorder="1" applyAlignment="1">
      <alignment horizontal="center" vertical="center"/>
    </xf>
    <xf numFmtId="0" fontId="14" fillId="2" borderId="0" xfId="0" applyFont="1" applyFill="1" applyBorder="1" applyAlignment="1">
      <alignment horizontal="center" vertical="center"/>
    </xf>
    <xf numFmtId="0" fontId="7" fillId="2" borderId="24" xfId="0" applyFont="1" applyFill="1" applyBorder="1" applyAlignment="1" applyProtection="1">
      <alignment horizontal="left" vertical="center" indent="1" shrinkToFit="1"/>
      <protection locked="0"/>
    </xf>
    <xf numFmtId="176" fontId="22" fillId="2" borderId="0" xfId="0" applyNumberFormat="1" applyFont="1" applyFill="1" applyBorder="1" applyAlignment="1" applyProtection="1">
      <alignment horizontal="center" vertical="center"/>
      <protection locked="0"/>
    </xf>
    <xf numFmtId="0" fontId="7" fillId="2" borderId="26" xfId="0" applyFont="1" applyFill="1" applyBorder="1" applyAlignment="1" applyProtection="1">
      <alignment horizontal="left" vertical="center" indent="1" shrinkToFit="1"/>
      <protection locked="0"/>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6" fillId="2" borderId="3" xfId="0" applyFont="1" applyFill="1" applyBorder="1" applyAlignment="1">
      <alignment vertical="center"/>
    </xf>
    <xf numFmtId="0" fontId="24" fillId="2" borderId="7"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7"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24" fillId="2" borderId="8"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11" fillId="2" borderId="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 fillId="2" borderId="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8" xfId="0"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1" fillId="2" borderId="9" xfId="0" applyFont="1" applyFill="1" applyBorder="1" applyAlignment="1" applyProtection="1">
      <alignment vertical="top" wrapText="1"/>
      <protection locked="0"/>
    </xf>
    <xf numFmtId="0" fontId="25" fillId="2" borderId="0" xfId="0" applyFont="1" applyFill="1" applyBorder="1" applyAlignment="1">
      <alignment vertical="center"/>
    </xf>
    <xf numFmtId="0" fontId="0" fillId="2" borderId="0" xfId="0" applyFill="1" applyBorder="1">
      <alignment vertical="center"/>
    </xf>
    <xf numFmtId="0" fontId="27" fillId="2" borderId="0" xfId="0" applyFont="1" applyFill="1" applyBorder="1" applyAlignment="1">
      <alignment vertical="center"/>
    </xf>
    <xf numFmtId="0" fontId="16" fillId="2" borderId="0" xfId="0" applyFont="1" applyFill="1" applyBorder="1" applyAlignment="1">
      <alignment horizontal="left" vertical="center" wrapText="1"/>
    </xf>
    <xf numFmtId="0" fontId="20" fillId="2" borderId="0" xfId="0" applyFont="1" applyFill="1" applyBorder="1" applyAlignment="1">
      <alignment vertical="center"/>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24" fillId="2" borderId="3" xfId="0" applyFont="1" applyFill="1" applyBorder="1" applyAlignment="1">
      <alignment vertical="center"/>
    </xf>
    <xf numFmtId="0" fontId="13" fillId="2" borderId="4" xfId="0" applyFont="1" applyFill="1" applyBorder="1" applyAlignment="1">
      <alignment vertical="center"/>
    </xf>
    <xf numFmtId="0" fontId="11" fillId="2" borderId="0" xfId="0" applyFont="1" applyFill="1" applyBorder="1" applyAlignment="1">
      <alignment horizontal="left" vertical="center"/>
    </xf>
    <xf numFmtId="0" fontId="16" fillId="2" borderId="0" xfId="0" applyFont="1" applyFill="1" applyBorder="1" applyAlignment="1">
      <alignment horizontal="left" vertical="center"/>
    </xf>
    <xf numFmtId="0" fontId="0" fillId="2" borderId="0" xfId="0" applyFill="1" applyBorder="1" applyAlignment="1" applyProtection="1">
      <alignment vertical="center"/>
    </xf>
    <xf numFmtId="0" fontId="16" fillId="2" borderId="7" xfId="0" applyFont="1" applyFill="1" applyBorder="1" applyAlignment="1">
      <alignment vertical="center" wrapText="1"/>
    </xf>
    <xf numFmtId="0" fontId="0" fillId="2" borderId="0" xfId="0" applyFill="1" applyBorder="1" applyAlignment="1">
      <alignment horizontal="left" vertical="center"/>
    </xf>
    <xf numFmtId="0" fontId="11" fillId="2" borderId="7" xfId="0" applyFont="1" applyFill="1" applyBorder="1" applyAlignment="1">
      <alignment horizontal="left" vertical="center"/>
    </xf>
    <xf numFmtId="0" fontId="11" fillId="2" borderId="7" xfId="0" applyFont="1" applyFill="1" applyBorder="1" applyAlignment="1">
      <alignment horizontal="left" vertical="center" wrapText="1"/>
    </xf>
    <xf numFmtId="0" fontId="7" fillId="2" borderId="0" xfId="0" applyFont="1" applyFill="1" applyBorder="1" applyAlignment="1" applyProtection="1">
      <alignment horizontal="center" vertical="center" shrinkToFit="1"/>
      <protection locked="0"/>
    </xf>
    <xf numFmtId="0" fontId="11" fillId="2" borderId="0" xfId="0" applyFont="1" applyFill="1" applyBorder="1" applyAlignment="1">
      <alignment horizontal="center"/>
    </xf>
    <xf numFmtId="0" fontId="11" fillId="2" borderId="0" xfId="0" applyFont="1" applyFill="1" applyBorder="1" applyAlignment="1" applyProtection="1">
      <alignment horizontal="center" shrinkToFit="1"/>
      <protection locked="0"/>
    </xf>
    <xf numFmtId="0" fontId="16" fillId="2" borderId="0" xfId="0" applyFont="1" applyFill="1" applyBorder="1" applyAlignment="1"/>
    <xf numFmtId="0" fontId="6" fillId="2" borderId="0" xfId="0" applyFont="1" applyFill="1" applyBorder="1" applyAlignment="1">
      <alignment horizontal="center"/>
    </xf>
    <xf numFmtId="0" fontId="6" fillId="2" borderId="2" xfId="0" applyFont="1" applyFill="1" applyBorder="1" applyAlignment="1">
      <alignment horizontal="center"/>
    </xf>
    <xf numFmtId="0" fontId="11" fillId="2" borderId="0" xfId="0" applyFont="1" applyFill="1" applyBorder="1" applyAlignment="1"/>
    <xf numFmtId="0" fontId="0" fillId="2" borderId="0" xfId="0" applyFill="1" applyBorder="1" applyAlignment="1"/>
    <xf numFmtId="0" fontId="7" fillId="2" borderId="0" xfId="0" applyFont="1" applyFill="1" applyBorder="1" applyAlignment="1" applyProtection="1">
      <alignment horizontal="center" shrinkToFit="1"/>
      <protection locked="0"/>
    </xf>
    <xf numFmtId="0" fontId="7" fillId="2" borderId="0" xfId="0" applyFont="1" applyFill="1" applyBorder="1" applyAlignment="1" applyProtection="1"/>
    <xf numFmtId="0" fontId="0" fillId="2" borderId="0" xfId="0" applyFill="1" applyBorder="1" applyProtection="1">
      <alignment vertical="center"/>
    </xf>
    <xf numFmtId="0" fontId="8"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2" xfId="0" applyFont="1" applyFill="1" applyBorder="1" applyAlignment="1" applyProtection="1">
      <alignment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9" fillId="2" borderId="6" xfId="0" applyNumberFormat="1"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0" fillId="2" borderId="0" xfId="0" applyFill="1" applyProtection="1">
      <alignment vertical="center"/>
    </xf>
    <xf numFmtId="0" fontId="10" fillId="2" borderId="0" xfId="0" applyFont="1" applyFill="1" applyAlignment="1" applyProtection="1">
      <alignment horizontal="center" vertical="center" wrapText="1"/>
    </xf>
    <xf numFmtId="0" fontId="10" fillId="2" borderId="2" xfId="0" applyFont="1" applyFill="1" applyBorder="1" applyAlignment="1" applyProtection="1">
      <alignment horizontal="center" vertical="center" wrapText="1"/>
    </xf>
    <xf numFmtId="0" fontId="7" fillId="2" borderId="7" xfId="0" applyFont="1" applyFill="1" applyBorder="1" applyAlignment="1" applyProtection="1">
      <alignment horizontal="center"/>
    </xf>
    <xf numFmtId="0" fontId="7" fillId="2" borderId="0" xfId="0" applyFont="1" applyFill="1" applyBorder="1" applyAlignment="1" applyProtection="1">
      <alignment horizontal="center"/>
    </xf>
    <xf numFmtId="0" fontId="11" fillId="2" borderId="0" xfId="0" applyFont="1" applyFill="1" applyBorder="1" applyAlignment="1" applyProtection="1">
      <alignment vertical="center" shrinkToFit="1"/>
    </xf>
    <xf numFmtId="0" fontId="9" fillId="2" borderId="8"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1" fillId="2" borderId="1" xfId="0" applyFont="1" applyFill="1" applyBorder="1" applyAlignment="1" applyProtection="1">
      <alignment vertical="center" shrinkToFit="1"/>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2" fillId="2" borderId="4" xfId="0" applyFont="1" applyFill="1" applyBorder="1" applyAlignment="1">
      <alignment vertical="top"/>
    </xf>
    <xf numFmtId="0" fontId="13" fillId="2" borderId="7" xfId="0" applyFont="1" applyFill="1" applyBorder="1" applyAlignment="1">
      <alignment horizontal="left" vertical="top"/>
    </xf>
    <xf numFmtId="0" fontId="13" fillId="2" borderId="0" xfId="0" applyFont="1" applyFill="1" applyBorder="1" applyAlignment="1">
      <alignment horizontal="left" vertical="top"/>
    </xf>
    <xf numFmtId="0" fontId="12" fillId="2" borderId="0" xfId="0" applyFont="1" applyFill="1" applyBorder="1" applyAlignment="1">
      <alignment vertical="center"/>
    </xf>
    <xf numFmtId="0" fontId="18" fillId="2" borderId="0" xfId="0" applyFont="1" applyFill="1" applyAlignment="1">
      <alignment vertical="center"/>
    </xf>
    <xf numFmtId="0" fontId="34" fillId="2" borderId="10" xfId="0" quotePrefix="1" applyFont="1" applyFill="1" applyBorder="1" applyAlignment="1" applyProtection="1">
      <alignment horizontal="center" textRotation="150"/>
      <protection locked="0"/>
    </xf>
    <xf numFmtId="0" fontId="34" fillId="2" borderId="11" xfId="0" applyFont="1" applyFill="1" applyBorder="1" applyAlignment="1" applyProtection="1">
      <alignment horizontal="center" textRotation="150"/>
      <protection locked="0"/>
    </xf>
    <xf numFmtId="0" fontId="34" fillId="2" borderId="12" xfId="0" applyFont="1" applyFill="1" applyBorder="1" applyAlignment="1" applyProtection="1">
      <alignment horizontal="center" textRotation="150"/>
      <protection locked="0"/>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6" fillId="2" borderId="0" xfId="0" applyFont="1" applyFill="1" applyAlignment="1">
      <alignment vertical="center"/>
    </xf>
    <xf numFmtId="0" fontId="10" fillId="2" borderId="0" xfId="0" applyFont="1" applyFill="1" applyBorder="1" applyAlignment="1">
      <alignment vertical="center"/>
    </xf>
    <xf numFmtId="0" fontId="16" fillId="2" borderId="7" xfId="0" applyFont="1" applyFill="1" applyBorder="1" applyAlignment="1">
      <alignment vertical="center"/>
    </xf>
    <xf numFmtId="0" fontId="18" fillId="2" borderId="1" xfId="0" applyFont="1" applyFill="1" applyBorder="1" applyAlignment="1">
      <alignment vertical="center"/>
    </xf>
    <xf numFmtId="0" fontId="18" fillId="2" borderId="0" xfId="0" applyFont="1" applyFill="1" applyBorder="1" applyAlignment="1">
      <alignment vertical="center"/>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9" xfId="0" applyFont="1" applyFill="1" applyBorder="1" applyAlignment="1">
      <alignment vertical="center"/>
    </xf>
    <xf numFmtId="0" fontId="19" fillId="2" borderId="11" xfId="0" applyFont="1" applyFill="1" applyBorder="1" applyAlignment="1">
      <alignment vertical="center"/>
    </xf>
    <xf numFmtId="0" fontId="16" fillId="2" borderId="5" xfId="0" applyFont="1" applyFill="1" applyBorder="1" applyAlignment="1">
      <alignment vertical="center"/>
    </xf>
    <xf numFmtId="0" fontId="18" fillId="2" borderId="0" xfId="0" applyFont="1" applyFill="1">
      <alignment vertical="center"/>
    </xf>
    <xf numFmtId="0" fontId="18" fillId="2" borderId="4" xfId="0" applyFont="1" applyFill="1" applyBorder="1">
      <alignment vertical="center"/>
    </xf>
    <xf numFmtId="0" fontId="16" fillId="2" borderId="1" xfId="0" applyFont="1" applyFill="1" applyBorder="1" applyAlignment="1" applyProtection="1">
      <alignment horizontal="left" vertical="center" shrinkToFit="1"/>
      <protection locked="0"/>
    </xf>
    <xf numFmtId="0" fontId="13" fillId="2" borderId="3" xfId="0" applyFont="1" applyFill="1" applyBorder="1" applyAlignment="1">
      <alignment vertical="center"/>
    </xf>
    <xf numFmtId="0" fontId="12" fillId="2" borderId="4" xfId="0" applyFont="1" applyFill="1" applyBorder="1" applyAlignment="1">
      <alignment vertical="center"/>
    </xf>
    <xf numFmtId="0" fontId="16" fillId="2" borderId="0"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left" vertical="center"/>
      <protection locked="0"/>
    </xf>
    <xf numFmtId="0" fontId="10" fillId="2" borderId="2" xfId="0" applyFont="1" applyFill="1" applyBorder="1" applyAlignment="1">
      <alignment vertical="center"/>
    </xf>
    <xf numFmtId="0" fontId="10" fillId="2" borderId="7" xfId="0" applyFont="1" applyFill="1" applyBorder="1" applyAlignment="1">
      <alignment vertical="center"/>
    </xf>
    <xf numFmtId="0" fontId="16" fillId="2" borderId="0" xfId="0" applyFont="1" applyFill="1" applyBorder="1" applyAlignment="1">
      <alignment horizontal="left" vertical="center"/>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protection locked="0"/>
    </xf>
    <xf numFmtId="0" fontId="16" fillId="2" borderId="0" xfId="0" applyFont="1" applyFill="1" applyBorder="1" applyAlignment="1">
      <alignment horizontal="center" vertical="center" wrapText="1"/>
    </xf>
    <xf numFmtId="0" fontId="0" fillId="2" borderId="0" xfId="0" applyFill="1" applyAlignment="1">
      <alignment vertical="center"/>
    </xf>
    <xf numFmtId="0" fontId="11" fillId="2" borderId="0"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9" fillId="2" borderId="4" xfId="0" applyFont="1" applyFill="1" applyBorder="1" applyAlignment="1">
      <alignment vertical="center"/>
    </xf>
    <xf numFmtId="0" fontId="14" fillId="2" borderId="4" xfId="0" applyFont="1" applyFill="1" applyBorder="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11" fillId="2" borderId="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center" wrapText="1"/>
    </xf>
    <xf numFmtId="0" fontId="11" fillId="2" borderId="7"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0" xfId="0" applyFont="1" applyFill="1" applyBorder="1" applyAlignment="1">
      <alignment horizontal="left" vertical="center" wrapText="1"/>
    </xf>
    <xf numFmtId="0" fontId="11" fillId="2" borderId="8" xfId="0" applyFont="1" applyFill="1" applyBorder="1" applyAlignment="1" applyProtection="1">
      <alignment horizontal="left" vertical="top" wrapText="1" indent="1"/>
    </xf>
    <xf numFmtId="0" fontId="11" fillId="2" borderId="1" xfId="0" applyFont="1" applyFill="1" applyBorder="1" applyAlignment="1" applyProtection="1">
      <alignment horizontal="left" vertical="top" wrapText="1" indent="1"/>
    </xf>
    <xf numFmtId="0" fontId="0" fillId="2" borderId="1" xfId="0" applyFill="1" applyBorder="1" applyProtection="1">
      <alignment vertical="center"/>
    </xf>
    <xf numFmtId="0" fontId="6" fillId="2" borderId="8"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cellXfs>
  <cellStyles count="1">
    <cellStyle name="標準" xfId="0" builtinId="0"/>
  </cellStyles>
  <dxfs count="150">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リスト!$B$3" lockText="1" noThreeD="1"/>
</file>

<file path=xl/ctrlProps/ctrlProp2.xml><?xml version="1.0" encoding="utf-8"?>
<formControlPr xmlns="http://schemas.microsoft.com/office/spreadsheetml/2009/9/main" objectType="CheckBox" fmlaLink="リスト!$H$3" lockText="1" noThreeD="1"/>
</file>

<file path=xl/ctrlProps/ctrlProp3.xml><?xml version="1.0" encoding="utf-8"?>
<formControlPr xmlns="http://schemas.microsoft.com/office/spreadsheetml/2009/9/main" objectType="CheckBox" fmlaLink="リスト!$I$3" lockText="1" noThreeD="1"/>
</file>

<file path=xl/ctrlProps/ctrlProp4.xml><?xml version="1.0" encoding="utf-8"?>
<formControlPr xmlns="http://schemas.microsoft.com/office/spreadsheetml/2009/9/main" objectType="CheckBox" fmlaLink="リスト!$J$3" lockText="1" noThreeD="1"/>
</file>

<file path=xl/ctrlProps/ctrlProp5.xml><?xml version="1.0" encoding="utf-8"?>
<formControlPr xmlns="http://schemas.microsoft.com/office/spreadsheetml/2009/9/main" objectType="CheckBox" fmlaLink="リスト!$K$3" lockText="1" noThreeD="1"/>
</file>

<file path=xl/ctrlProps/ctrlProp6.xml><?xml version="1.0" encoding="utf-8"?>
<formControlPr xmlns="http://schemas.microsoft.com/office/spreadsheetml/2009/9/main" objectType="CheckBox" fmlaLink="リスト!$C$3" lockText="1" noThreeD="1"/>
</file>

<file path=xl/ctrlProps/ctrlProp7.xml><?xml version="1.0" encoding="utf-8"?>
<formControlPr xmlns="http://schemas.microsoft.com/office/spreadsheetml/2009/9/main" objectType="CheckBox" fmlaLink="リスト!$L$3" lockText="1" noThreeD="1"/>
</file>

<file path=xl/ctrlProps/ctrlProp8.xml><?xml version="1.0" encoding="utf-8"?>
<formControlPr xmlns="http://schemas.microsoft.com/office/spreadsheetml/2009/9/main" objectType="CheckBox" fmlaLink="リスト!$D$3" lockText="1" noThreeD="1"/>
</file>

<file path=xl/ctrlProps/ctrlProp9.xml><?xml version="1.0" encoding="utf-8"?>
<formControlPr xmlns="http://schemas.microsoft.com/office/spreadsheetml/2009/9/main" objectType="CheckBox" fmlaLink="リスト!$M$3" lockText="1" noThreeD="1"/>
</file>

<file path=xl/ctrlProps/ctrlProp10.xml><?xml version="1.0" encoding="utf-8"?>
<formControlPr xmlns="http://schemas.microsoft.com/office/spreadsheetml/2009/9/main" objectType="CheckBox" fmlaLink="リスト!$E$3" lockText="1" noThreeD="1"/>
</file>

<file path=xl/ctrlProps/ctrlProp11.xml><?xml version="1.0" encoding="utf-8"?>
<formControlPr xmlns="http://schemas.microsoft.com/office/spreadsheetml/2009/9/main" objectType="CheckBox" fmlaLink="リスト!$N$3" lockText="1" noThreeD="1"/>
</file>

<file path=xl/ctrlProps/ctrlProp12.xml><?xml version="1.0" encoding="utf-8"?>
<formControlPr xmlns="http://schemas.microsoft.com/office/spreadsheetml/2009/9/main" objectType="CheckBox" fmlaLink="リスト!$F$3" lockText="1" noThreeD="1"/>
</file>

<file path=xl/ctrlProps/ctrlProp13.xml><?xml version="1.0" encoding="utf-8"?>
<formControlPr xmlns="http://schemas.microsoft.com/office/spreadsheetml/2009/9/main" objectType="CheckBox" fmlaLink="リスト!$O$3" lockText="1" noThreeD="1"/>
</file>

<file path=xl/ctrlProps/ctrlProp14.xml><?xml version="1.0" encoding="utf-8"?>
<formControlPr xmlns="http://schemas.microsoft.com/office/spreadsheetml/2009/9/main" objectType="CheckBox" fmlaLink="リスト!$G$3" lockText="1" noThreeD="1"/>
</file>

<file path=xl/ctrlProps/ctrlProp15.xml><?xml version="1.0" encoding="utf-8"?>
<formControlPr xmlns="http://schemas.microsoft.com/office/spreadsheetml/2009/9/main" objectType="CheckBox" fmlaLink="リスト!$A$3" lockText="1" noThreeD="1"/>
</file>

<file path=xl/ctrlProps/ctrlProp16.xml><?xml version="1.0" encoding="utf-8"?>
<formControlPr xmlns="http://schemas.microsoft.com/office/spreadsheetml/2009/9/main" objectType="CheckBox" fmlaLink="リスト!$A$90" noThreeD="1"/>
</file>

<file path=xl/ctrlProps/ctrlProp17.xml><?xml version="1.0" encoding="utf-8"?>
<formControlPr xmlns="http://schemas.microsoft.com/office/spreadsheetml/2009/9/main" objectType="CheckBox" fmlaLink="リスト!$A$98" lockText="1" noThreeD="1"/>
</file>

<file path=xl/ctrlProps/ctrlProp18.xml><?xml version="1.0" encoding="utf-8"?>
<formControlPr xmlns="http://schemas.microsoft.com/office/spreadsheetml/2009/9/main" objectType="CheckBox" fmlaLink="リスト!$A$102" lockText="1" noThreeD="1"/>
</file>

<file path=xl/ctrlProps/ctrlProp19.xml><?xml version="1.0" encoding="utf-8"?>
<formControlPr xmlns="http://schemas.microsoft.com/office/spreadsheetml/2009/9/main" objectType="CheckBox" checked="Checked" fmlaLink="リスト!$A$106" lockText="1" noThreeD="1"/>
</file>

<file path=xl/ctrlProps/ctrlProp20.xml><?xml version="1.0" encoding="utf-8"?>
<formControlPr xmlns="http://schemas.microsoft.com/office/spreadsheetml/2009/9/main" objectType="CheckBox" fmlaLink="リスト!$C$90" lockText="1" noThreeD="1"/>
</file>

<file path=xl/ctrlProps/ctrlProp21.xml><?xml version="1.0" encoding="utf-8"?>
<formControlPr xmlns="http://schemas.microsoft.com/office/spreadsheetml/2009/9/main" objectType="CheckBox" fmlaLink="リスト!$F$90" lockText="1" noThreeD="1"/>
</file>

<file path=xl/ctrlProps/ctrlProp22.xml><?xml version="1.0" encoding="utf-8"?>
<formControlPr xmlns="http://schemas.microsoft.com/office/spreadsheetml/2009/9/main" objectType="CheckBox" fmlaLink="リスト!$D$90" lockText="1" noThreeD="1"/>
</file>

<file path=xl/ctrlProps/ctrlProp23.xml><?xml version="1.0" encoding="utf-8"?>
<formControlPr xmlns="http://schemas.microsoft.com/office/spreadsheetml/2009/9/main" objectType="CheckBox" fmlaLink="リスト!$E$90" lockText="1" noThreeD="1"/>
</file>

<file path=xl/ctrlProps/ctrlProp24.xml><?xml version="1.0" encoding="utf-8"?>
<formControlPr xmlns="http://schemas.microsoft.com/office/spreadsheetml/2009/9/main" objectType="CheckBox" fmlaLink="リスト!$I$90" lockText="1" noThreeD="1"/>
</file>

<file path=xl/ctrlProps/ctrlProp25.xml><?xml version="1.0" encoding="utf-8"?>
<formControlPr xmlns="http://schemas.microsoft.com/office/spreadsheetml/2009/9/main" objectType="CheckBox" fmlaLink="リスト!$B$90" lockText="1" noThreeD="1"/>
</file>

<file path=xl/ctrlProps/ctrlProp26.xml><?xml version="1.0" encoding="utf-8"?>
<formControlPr xmlns="http://schemas.microsoft.com/office/spreadsheetml/2009/9/main" objectType="CheckBox" fmlaLink="リスト!$J$90" lockText="1" noThreeD="1"/>
</file>

<file path=xl/ctrlProps/ctrlProp27.xml><?xml version="1.0" encoding="utf-8"?>
<formControlPr xmlns="http://schemas.microsoft.com/office/spreadsheetml/2009/9/main" objectType="CheckBox" fmlaLink="リスト!$H$90" lockText="1" noThreeD="1"/>
</file>

<file path=xl/ctrlProps/ctrlProp28.xml><?xml version="1.0" encoding="utf-8"?>
<formControlPr xmlns="http://schemas.microsoft.com/office/spreadsheetml/2009/9/main" objectType="CheckBox" fmlaLink="リスト!$G$90" lockText="1" noThreeD="1"/>
</file>

<file path=xl/ctrlProps/ctrlProp29.xml><?xml version="1.0" encoding="utf-8"?>
<formControlPr xmlns="http://schemas.microsoft.com/office/spreadsheetml/2009/9/main" objectType="CheckBox" fmlaLink="リスト!$K$90" lockText="1" noThreeD="1"/>
</file>

<file path=xl/ctrlProps/ctrlProp30.xml><?xml version="1.0" encoding="utf-8"?>
<formControlPr xmlns="http://schemas.microsoft.com/office/spreadsheetml/2009/9/main" objectType="CheckBox" fmlaLink="リスト!$L$90" lockText="1" noThreeD="1"/>
</file>

<file path=xl/ctrlProps/ctrlProp31.xml><?xml version="1.0" encoding="utf-8"?>
<formControlPr xmlns="http://schemas.microsoft.com/office/spreadsheetml/2009/9/main" objectType="CheckBox" fmlaLink="リスト!$M$90" lockText="1" noThreeD="1"/>
</file>

<file path=xl/ctrlProps/ctrlProp32.xml><?xml version="1.0" encoding="utf-8"?>
<formControlPr xmlns="http://schemas.microsoft.com/office/spreadsheetml/2009/9/main" objectType="CheckBox" fmlaLink="リスト!$N$90" lockText="1" noThreeD="1"/>
</file>

<file path=xl/ctrlProps/ctrlProp33.xml><?xml version="1.0" encoding="utf-8"?>
<formControlPr xmlns="http://schemas.microsoft.com/office/spreadsheetml/2009/9/main" objectType="CheckBox" fmlaLink="リスト!$B$98" lockText="1" noThreeD="1"/>
</file>

<file path=xl/ctrlProps/ctrlProp34.xml><?xml version="1.0" encoding="utf-8"?>
<formControlPr xmlns="http://schemas.microsoft.com/office/spreadsheetml/2009/9/main" objectType="CheckBox" fmlaLink="リスト!$F$98" lockText="1" noThreeD="1"/>
</file>

<file path=xl/ctrlProps/ctrlProp35.xml><?xml version="1.0" encoding="utf-8"?>
<formControlPr xmlns="http://schemas.microsoft.com/office/spreadsheetml/2009/9/main" objectType="CheckBox" fmlaLink="リスト!$C$98" lockText="1" noThreeD="1"/>
</file>

<file path=xl/ctrlProps/ctrlProp36.xml><?xml version="1.0" encoding="utf-8"?>
<formControlPr xmlns="http://schemas.microsoft.com/office/spreadsheetml/2009/9/main" objectType="CheckBox" fmlaLink="リスト!$D$98" lockText="1" noThreeD="1"/>
</file>

<file path=xl/ctrlProps/ctrlProp37.xml><?xml version="1.0" encoding="utf-8"?>
<formControlPr xmlns="http://schemas.microsoft.com/office/spreadsheetml/2009/9/main" objectType="CheckBox" fmlaLink="リスト!$E$98" noThreeD="1"/>
</file>

<file path=xl/ctrlProps/ctrlProp38.xml><?xml version="1.0" encoding="utf-8"?>
<formControlPr xmlns="http://schemas.microsoft.com/office/spreadsheetml/2009/9/main" objectType="CheckBox" fmlaLink="リスト!$G$98" lockText="1" noThreeD="1"/>
</file>

<file path=xl/ctrlProps/ctrlProp39.xml><?xml version="1.0" encoding="utf-8"?>
<formControlPr xmlns="http://schemas.microsoft.com/office/spreadsheetml/2009/9/main" objectType="CheckBox" fmlaLink="リスト!$H$98" lockText="1" noThreeD="1"/>
</file>

<file path=xl/ctrlProps/ctrlProp40.xml><?xml version="1.0" encoding="utf-8"?>
<formControlPr xmlns="http://schemas.microsoft.com/office/spreadsheetml/2009/9/main" objectType="CheckBox" fmlaLink="リスト!$I$98" lockText="1" noThreeD="1"/>
</file>

<file path=xl/ctrlProps/ctrlProp41.xml><?xml version="1.0" encoding="utf-8"?>
<formControlPr xmlns="http://schemas.microsoft.com/office/spreadsheetml/2009/9/main" objectType="CheckBox" fmlaLink="リスト!$E$102" lockText="1" noThreeD="1"/>
</file>

<file path=xl/ctrlProps/ctrlProp42.xml><?xml version="1.0" encoding="utf-8"?>
<formControlPr xmlns="http://schemas.microsoft.com/office/spreadsheetml/2009/9/main" objectType="CheckBox" fmlaLink="リスト!$I$102" lockText="1" noThreeD="1"/>
</file>

<file path=xl/ctrlProps/ctrlProp43.xml><?xml version="1.0" encoding="utf-8"?>
<formControlPr xmlns="http://schemas.microsoft.com/office/spreadsheetml/2009/9/main" objectType="CheckBox" fmlaLink="リスト!$B$102" lockText="1" noThreeD="1"/>
</file>

<file path=xl/ctrlProps/ctrlProp44.xml><?xml version="1.0" encoding="utf-8"?>
<formControlPr xmlns="http://schemas.microsoft.com/office/spreadsheetml/2009/9/main" objectType="CheckBox" fmlaLink="リスト!$F$102" lockText="1" noThreeD="1"/>
</file>

<file path=xl/ctrlProps/ctrlProp45.xml><?xml version="1.0" encoding="utf-8"?>
<formControlPr xmlns="http://schemas.microsoft.com/office/spreadsheetml/2009/9/main" objectType="CheckBox" fmlaLink="リスト!$J$102" lockText="1" noThreeD="1"/>
</file>

<file path=xl/ctrlProps/ctrlProp46.xml><?xml version="1.0" encoding="utf-8"?>
<formControlPr xmlns="http://schemas.microsoft.com/office/spreadsheetml/2009/9/main" objectType="CheckBox" fmlaLink="リスト!$C$102" lockText="1" noThreeD="1"/>
</file>

<file path=xl/ctrlProps/ctrlProp47.xml><?xml version="1.0" encoding="utf-8"?>
<formControlPr xmlns="http://schemas.microsoft.com/office/spreadsheetml/2009/9/main" objectType="CheckBox" fmlaLink="リスト!$G$102" lockText="1" noThreeD="1"/>
</file>

<file path=xl/ctrlProps/ctrlProp48.xml><?xml version="1.0" encoding="utf-8"?>
<formControlPr xmlns="http://schemas.microsoft.com/office/spreadsheetml/2009/9/main" objectType="CheckBox" fmlaLink="リスト!$D$102" lockText="1" noThreeD="1"/>
</file>

<file path=xl/ctrlProps/ctrlProp49.xml><?xml version="1.0" encoding="utf-8"?>
<formControlPr xmlns="http://schemas.microsoft.com/office/spreadsheetml/2009/9/main" objectType="CheckBox" fmlaLink="リスト!$H$102" lockText="1" noThreeD="1"/>
</file>

<file path=xl/ctrlProps/ctrlProp50.xml><?xml version="1.0" encoding="utf-8"?>
<formControlPr xmlns="http://schemas.microsoft.com/office/spreadsheetml/2009/9/main" objectType="CheckBox" fmlaLink="リスト!$B$106" lockText="1" noThreeD="1"/>
</file>

<file path=xl/ctrlProps/ctrlProp51.xml><?xml version="1.0" encoding="utf-8"?>
<formControlPr xmlns="http://schemas.microsoft.com/office/spreadsheetml/2009/9/main" objectType="CheckBox" fmlaLink="リスト!$C$106" lockText="1" noThreeD="1"/>
</file>

<file path=xl/ctrlProps/ctrlProp52.xml><?xml version="1.0" encoding="utf-8"?>
<formControlPr xmlns="http://schemas.microsoft.com/office/spreadsheetml/2009/9/main" objectType="CheckBox" fmlaLink="リスト!$J$98" lockText="1" noThreeD="1"/>
</file>

<file path=xl/ctrlProps/ctrlProp53.xml><?xml version="1.0" encoding="utf-8"?>
<formControlPr xmlns="http://schemas.microsoft.com/office/spreadsheetml/2009/9/main" objectType="CheckBox" fmlaLink="リスト!$K$10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41412</xdr:colOff>
      <xdr:row>68</xdr:row>
      <xdr:rowOff>140803</xdr:rowOff>
    </xdr:from>
    <xdr:to>
      <xdr:col>20</xdr:col>
      <xdr:colOff>8282</xdr:colOff>
      <xdr:row>68</xdr:row>
      <xdr:rowOff>140804</xdr:rowOff>
    </xdr:to>
    <xdr:cxnSp macro="">
      <xdr:nvCxnSpPr>
        <xdr:cNvPr id="2" name="直線矢印コネクタ 1"/>
        <xdr:cNvCxnSpPr/>
      </xdr:nvCxnSpPr>
      <xdr:spPr>
        <a:xfrm>
          <a:off x="755787" y="9856303"/>
          <a:ext cx="204995" cy="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47625</xdr:colOff>
          <xdr:row>24</xdr:row>
          <xdr:rowOff>38100</xdr:rowOff>
        </xdr:from>
        <xdr:to>
          <xdr:col>46</xdr:col>
          <xdr:colOff>38100</xdr:colOff>
          <xdr:row>24</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25</xdr:row>
          <xdr:rowOff>47625</xdr:rowOff>
        </xdr:from>
        <xdr:to>
          <xdr:col>34</xdr:col>
          <xdr:colOff>38100</xdr:colOff>
          <xdr:row>25</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25</xdr:row>
          <xdr:rowOff>47625</xdr:rowOff>
        </xdr:from>
        <xdr:to>
          <xdr:col>46</xdr:col>
          <xdr:colOff>38100</xdr:colOff>
          <xdr:row>25</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25</xdr:row>
          <xdr:rowOff>47625</xdr:rowOff>
        </xdr:from>
        <xdr:to>
          <xdr:col>61</xdr:col>
          <xdr:colOff>38100</xdr:colOff>
          <xdr:row>25</xdr:row>
          <xdr:rowOff>247650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25</xdr:row>
          <xdr:rowOff>38100</xdr:rowOff>
        </xdr:from>
        <xdr:to>
          <xdr:col>73</xdr:col>
          <xdr:colOff>38100</xdr:colOff>
          <xdr:row>25</xdr:row>
          <xdr:rowOff>247650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24</xdr:row>
          <xdr:rowOff>47625</xdr:rowOff>
        </xdr:from>
        <xdr:to>
          <xdr:col>79</xdr:col>
          <xdr:colOff>28575</xdr:colOff>
          <xdr:row>24</xdr:row>
          <xdr:rowOff>247650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47625</xdr:colOff>
          <xdr:row>25</xdr:row>
          <xdr:rowOff>38100</xdr:rowOff>
        </xdr:from>
        <xdr:to>
          <xdr:col>85</xdr:col>
          <xdr:colOff>38100</xdr:colOff>
          <xdr:row>25</xdr:row>
          <xdr:rowOff>247650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47625</xdr:colOff>
          <xdr:row>24</xdr:row>
          <xdr:rowOff>38100</xdr:rowOff>
        </xdr:from>
        <xdr:to>
          <xdr:col>91</xdr:col>
          <xdr:colOff>38100</xdr:colOff>
          <xdr:row>24</xdr:row>
          <xdr:rowOff>247650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47625</xdr:colOff>
          <xdr:row>25</xdr:row>
          <xdr:rowOff>38100</xdr:rowOff>
        </xdr:from>
        <xdr:to>
          <xdr:col>97</xdr:col>
          <xdr:colOff>38100</xdr:colOff>
          <xdr:row>25</xdr:row>
          <xdr:rowOff>247650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47625</xdr:colOff>
          <xdr:row>24</xdr:row>
          <xdr:rowOff>38100</xdr:rowOff>
        </xdr:from>
        <xdr:to>
          <xdr:col>103</xdr:col>
          <xdr:colOff>38100</xdr:colOff>
          <xdr:row>24</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47625</xdr:colOff>
          <xdr:row>25</xdr:row>
          <xdr:rowOff>47625</xdr:rowOff>
        </xdr:from>
        <xdr:to>
          <xdr:col>109</xdr:col>
          <xdr:colOff>38100</xdr:colOff>
          <xdr:row>25</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0</xdr:colOff>
          <xdr:row>24</xdr:row>
          <xdr:rowOff>47625</xdr:rowOff>
        </xdr:from>
        <xdr:to>
          <xdr:col>112</xdr:col>
          <xdr:colOff>57150</xdr:colOff>
          <xdr:row>24</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47625</xdr:colOff>
          <xdr:row>25</xdr:row>
          <xdr:rowOff>47625</xdr:rowOff>
        </xdr:from>
        <xdr:to>
          <xdr:col>120</xdr:col>
          <xdr:colOff>38100</xdr:colOff>
          <xdr:row>25</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47625</xdr:colOff>
          <xdr:row>24</xdr:row>
          <xdr:rowOff>47625</xdr:rowOff>
        </xdr:from>
        <xdr:to>
          <xdr:col>127</xdr:col>
          <xdr:colOff>38100</xdr:colOff>
          <xdr:row>24</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34</xdr:col>
          <xdr:colOff>38100</xdr:colOff>
          <xdr:row>24</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8282</xdr:colOff>
      <xdr:row>65</xdr:row>
      <xdr:rowOff>91108</xdr:rowOff>
    </xdr:from>
    <xdr:to>
      <xdr:col>12</xdr:col>
      <xdr:colOff>8282</xdr:colOff>
      <xdr:row>69</xdr:row>
      <xdr:rowOff>41413</xdr:rowOff>
    </xdr:to>
    <xdr:cxnSp macro="">
      <xdr:nvCxnSpPr>
        <xdr:cNvPr id="18" name="直線コネクタ 17"/>
        <xdr:cNvCxnSpPr/>
      </xdr:nvCxnSpPr>
      <xdr:spPr>
        <a:xfrm>
          <a:off x="579782" y="9406558"/>
          <a:ext cx="0" cy="578955"/>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41413</xdr:colOff>
      <xdr:row>67</xdr:row>
      <xdr:rowOff>24844</xdr:rowOff>
    </xdr:from>
    <xdr:to>
      <xdr:col>15</xdr:col>
      <xdr:colOff>41413</xdr:colOff>
      <xdr:row>68</xdr:row>
      <xdr:rowOff>140801</xdr:rowOff>
    </xdr:to>
    <xdr:cxnSp macro="">
      <xdr:nvCxnSpPr>
        <xdr:cNvPr id="19" name="直線コネクタ 18"/>
        <xdr:cNvCxnSpPr/>
      </xdr:nvCxnSpPr>
      <xdr:spPr>
        <a:xfrm>
          <a:off x="755788" y="9664144"/>
          <a:ext cx="0" cy="1921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19050</xdr:colOff>
      <xdr:row>4</xdr:row>
      <xdr:rowOff>239115</xdr:rowOff>
    </xdr:from>
    <xdr:to>
      <xdr:col>24</xdr:col>
      <xdr:colOff>9525</xdr:colOff>
      <xdr:row>7</xdr:row>
      <xdr:rowOff>28575</xdr:rowOff>
    </xdr:to>
    <xdr:pic>
      <xdr:nvPicPr>
        <xdr:cNvPr id="20"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43965"/>
          <a:ext cx="790575" cy="5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38100</xdr:colOff>
      <xdr:row>76</xdr:row>
      <xdr:rowOff>28575</xdr:rowOff>
    </xdr:from>
    <xdr:to>
      <xdr:col>4</xdr:col>
      <xdr:colOff>6450</xdr:colOff>
      <xdr:row>76</xdr:row>
      <xdr:rowOff>28575</xdr:rowOff>
    </xdr:to>
    <xdr:sp macro="" textlink="">
      <xdr:nvSpPr>
        <xdr:cNvPr id="21" name="Line 1"/>
        <xdr:cNvSpPr>
          <a:spLocks noChangeShapeType="1"/>
        </xdr:cNvSpPr>
      </xdr:nvSpPr>
      <xdr:spPr bwMode="auto">
        <a:xfrm>
          <a:off x="38100" y="14668500"/>
          <a:ext cx="2350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31650</xdr:colOff>
      <xdr:row>75</xdr:row>
      <xdr:rowOff>161925</xdr:rowOff>
    </xdr:from>
    <xdr:to>
      <xdr:col>144</xdr:col>
      <xdr:colOff>0</xdr:colOff>
      <xdr:row>75</xdr:row>
      <xdr:rowOff>161925</xdr:rowOff>
    </xdr:to>
    <xdr:sp macro="" textlink="">
      <xdr:nvSpPr>
        <xdr:cNvPr id="22" name="Line 1"/>
        <xdr:cNvSpPr>
          <a:spLocks noChangeShapeType="1"/>
        </xdr:cNvSpPr>
      </xdr:nvSpPr>
      <xdr:spPr bwMode="auto">
        <a:xfrm>
          <a:off x="9366150" y="14630400"/>
          <a:ext cx="2350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31650</xdr:colOff>
      <xdr:row>5</xdr:row>
      <xdr:rowOff>28575</xdr:rowOff>
    </xdr:from>
    <xdr:to>
      <xdr:col>144</xdr:col>
      <xdr:colOff>0</xdr:colOff>
      <xdr:row>5</xdr:row>
      <xdr:rowOff>28575</xdr:rowOff>
    </xdr:to>
    <xdr:sp macro="" textlink="">
      <xdr:nvSpPr>
        <xdr:cNvPr id="23" name="Line 1"/>
        <xdr:cNvSpPr>
          <a:spLocks noChangeShapeType="1"/>
        </xdr:cNvSpPr>
      </xdr:nvSpPr>
      <xdr:spPr bwMode="auto">
        <a:xfrm>
          <a:off x="9366150" y="1009650"/>
          <a:ext cx="2350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47625</xdr:colOff>
      <xdr:row>5</xdr:row>
      <xdr:rowOff>28575</xdr:rowOff>
    </xdr:from>
    <xdr:to>
      <xdr:col>4</xdr:col>
      <xdr:colOff>32925</xdr:colOff>
      <xdr:row>5</xdr:row>
      <xdr:rowOff>28575</xdr:rowOff>
    </xdr:to>
    <xdr:sp macro="" textlink="">
      <xdr:nvSpPr>
        <xdr:cNvPr id="24" name="Line 1"/>
        <xdr:cNvSpPr>
          <a:spLocks noChangeShapeType="1"/>
        </xdr:cNvSpPr>
      </xdr:nvSpPr>
      <xdr:spPr bwMode="auto">
        <a:xfrm>
          <a:off x="47625" y="1009650"/>
          <a:ext cx="252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37</xdr:row>
          <xdr:rowOff>142875</xdr:rowOff>
        </xdr:from>
        <xdr:to>
          <xdr:col>8</xdr:col>
          <xdr:colOff>19050</xdr:colOff>
          <xdr:row>39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152400</xdr:rowOff>
        </xdr:from>
        <xdr:to>
          <xdr:col>8</xdr:col>
          <xdr:colOff>28575</xdr:colOff>
          <xdr:row>45</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28575</xdr:rowOff>
        </xdr:from>
        <xdr:to>
          <xdr:col>15</xdr:col>
          <xdr:colOff>47625</xdr:colOff>
          <xdr:row>49</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8</xdr:col>
          <xdr:colOff>9525</xdr:colOff>
          <xdr:row>54</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37</xdr:row>
          <xdr:rowOff>142875</xdr:rowOff>
        </xdr:from>
        <xdr:to>
          <xdr:col>39</xdr:col>
          <xdr:colOff>19050</xdr:colOff>
          <xdr:row>39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47625</xdr:colOff>
          <xdr:row>37</xdr:row>
          <xdr:rowOff>152400</xdr:rowOff>
        </xdr:from>
        <xdr:to>
          <xdr:col>95</xdr:col>
          <xdr:colOff>28575</xdr:colOff>
          <xdr:row>39</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37</xdr:row>
          <xdr:rowOff>142875</xdr:rowOff>
        </xdr:from>
        <xdr:to>
          <xdr:col>61</xdr:col>
          <xdr:colOff>19050</xdr:colOff>
          <xdr:row>39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67</xdr:col>
          <xdr:colOff>47625</xdr:colOff>
          <xdr:row>37</xdr:row>
          <xdr:rowOff>142875</xdr:rowOff>
        </xdr:from>
        <xdr:to>
          <xdr:col>73</xdr:col>
          <xdr:colOff>28575</xdr:colOff>
          <xdr:row>39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133350</xdr:rowOff>
        </xdr:from>
        <xdr:to>
          <xdr:col>8</xdr:col>
          <xdr:colOff>28575</xdr:colOff>
          <xdr:row>39</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133350</xdr:rowOff>
        </xdr:from>
        <xdr:to>
          <xdr:col>22</xdr:col>
          <xdr:colOff>28575</xdr:colOff>
          <xdr:row>39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38</xdr:row>
          <xdr:rowOff>123825</xdr:rowOff>
        </xdr:from>
        <xdr:to>
          <xdr:col>22</xdr:col>
          <xdr:colOff>28575</xdr:colOff>
          <xdr:row>39</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121</xdr:col>
          <xdr:colOff>38100</xdr:colOff>
          <xdr:row>37</xdr:row>
          <xdr:rowOff>152400</xdr:rowOff>
        </xdr:from>
        <xdr:to>
          <xdr:col>127</xdr:col>
          <xdr:colOff>19050</xdr:colOff>
          <xdr:row>39</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105</xdr:col>
          <xdr:colOff>47625</xdr:colOff>
          <xdr:row>37</xdr:row>
          <xdr:rowOff>142875</xdr:rowOff>
        </xdr:from>
        <xdr:to>
          <xdr:col>111</xdr:col>
          <xdr:colOff>28575</xdr:colOff>
          <xdr:row>39</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38</xdr:row>
          <xdr:rowOff>123825</xdr:rowOff>
        </xdr:from>
        <xdr:to>
          <xdr:col>47</xdr:col>
          <xdr:colOff>28575</xdr:colOff>
          <xdr:row>39</xdr:row>
          <xdr:rowOff>161925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38</xdr:row>
          <xdr:rowOff>133350</xdr:rowOff>
        </xdr:from>
        <xdr:to>
          <xdr:col>59</xdr:col>
          <xdr:colOff>38100</xdr:colOff>
          <xdr:row>39</xdr:row>
          <xdr:rowOff>161925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38</xdr:row>
          <xdr:rowOff>123825</xdr:rowOff>
        </xdr:from>
        <xdr:to>
          <xdr:col>75</xdr:col>
          <xdr:colOff>38100</xdr:colOff>
          <xdr:row>39</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38100</xdr:colOff>
          <xdr:row>38</xdr:row>
          <xdr:rowOff>123825</xdr:rowOff>
        </xdr:from>
        <xdr:to>
          <xdr:col>98</xdr:col>
          <xdr:colOff>19050</xdr:colOff>
          <xdr:row>39</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142875</xdr:rowOff>
        </xdr:from>
        <xdr:to>
          <xdr:col>25</xdr:col>
          <xdr:colOff>28575</xdr:colOff>
          <xdr:row>45</xdr:row>
          <xdr:rowOff>161925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152400</xdr:rowOff>
        </xdr:from>
        <xdr:to>
          <xdr:col>8</xdr:col>
          <xdr:colOff>28575</xdr:colOff>
          <xdr:row>46</xdr:row>
          <xdr:rowOff>152400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44</xdr:row>
          <xdr:rowOff>161925</xdr:rowOff>
        </xdr:from>
        <xdr:to>
          <xdr:col>42</xdr:col>
          <xdr:colOff>38100</xdr:colOff>
          <xdr:row>45</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47625</xdr:colOff>
          <xdr:row>44</xdr:row>
          <xdr:rowOff>152400</xdr:rowOff>
        </xdr:from>
        <xdr:to>
          <xdr:col>79</xdr:col>
          <xdr:colOff>28575</xdr:colOff>
          <xdr:row>45</xdr:row>
          <xdr:rowOff>161925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47625</xdr:colOff>
          <xdr:row>44</xdr:row>
          <xdr:rowOff>152400</xdr:rowOff>
        </xdr:from>
        <xdr:to>
          <xdr:col>103</xdr:col>
          <xdr:colOff>28575</xdr:colOff>
          <xdr:row>45</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45</xdr:row>
          <xdr:rowOff>152400</xdr:rowOff>
        </xdr:from>
        <xdr:to>
          <xdr:col>42</xdr:col>
          <xdr:colOff>28575</xdr:colOff>
          <xdr:row>46</xdr:row>
          <xdr:rowOff>152400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47625</xdr:colOff>
          <xdr:row>45</xdr:row>
          <xdr:rowOff>152400</xdr:rowOff>
        </xdr:from>
        <xdr:to>
          <xdr:col>79</xdr:col>
          <xdr:colOff>28575</xdr:colOff>
          <xdr:row>46</xdr:row>
          <xdr:rowOff>152400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47625</xdr:colOff>
          <xdr:row>45</xdr:row>
          <xdr:rowOff>152400</xdr:rowOff>
        </xdr:from>
        <xdr:to>
          <xdr:col>103</xdr:col>
          <xdr:colOff>38100</xdr:colOff>
          <xdr:row>46</xdr:row>
          <xdr:rowOff>152400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15</xdr:col>
          <xdr:colOff>47625</xdr:colOff>
          <xdr:row>50</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28575</xdr:rowOff>
        </xdr:from>
        <xdr:to>
          <xdr:col>15</xdr:col>
          <xdr:colOff>47625</xdr:colOff>
          <xdr:row>51</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49</xdr:row>
          <xdr:rowOff>28575</xdr:rowOff>
        </xdr:from>
        <xdr:to>
          <xdr:col>29</xdr:col>
          <xdr:colOff>0</xdr:colOff>
          <xdr:row>49</xdr:row>
          <xdr:rowOff>228600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49</xdr:row>
          <xdr:rowOff>238125</xdr:rowOff>
        </xdr:from>
        <xdr:to>
          <xdr:col>28</xdr:col>
          <xdr:colOff>47625</xdr:colOff>
          <xdr:row>50</xdr:row>
          <xdr:rowOff>190500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51</xdr:row>
          <xdr:rowOff>28575</xdr:rowOff>
        </xdr:from>
        <xdr:to>
          <xdr:col>29</xdr:col>
          <xdr:colOff>0</xdr:colOff>
          <xdr:row>51</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49</xdr:row>
          <xdr:rowOff>28575</xdr:rowOff>
        </xdr:from>
        <xdr:to>
          <xdr:col>80</xdr:col>
          <xdr:colOff>38100</xdr:colOff>
          <xdr:row>49</xdr:row>
          <xdr:rowOff>228600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49</xdr:row>
          <xdr:rowOff>238125</xdr:rowOff>
        </xdr:from>
        <xdr:to>
          <xdr:col>80</xdr:col>
          <xdr:colOff>47625</xdr:colOff>
          <xdr:row>50</xdr:row>
          <xdr:rowOff>190500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49</xdr:row>
          <xdr:rowOff>28575</xdr:rowOff>
        </xdr:from>
        <xdr:to>
          <xdr:col>93</xdr:col>
          <xdr:colOff>47625</xdr:colOff>
          <xdr:row>49</xdr:row>
          <xdr:rowOff>228600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49</xdr:row>
          <xdr:rowOff>238125</xdr:rowOff>
        </xdr:from>
        <xdr:to>
          <xdr:col>93</xdr:col>
          <xdr:colOff>47625</xdr:colOff>
          <xdr:row>50</xdr:row>
          <xdr:rowOff>190500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53</xdr:row>
          <xdr:rowOff>0</xdr:rowOff>
        </xdr:from>
        <xdr:to>
          <xdr:col>23</xdr:col>
          <xdr:colOff>0</xdr:colOff>
          <xdr:row>54</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53</xdr:row>
      <xdr:rowOff>17943</xdr:rowOff>
    </xdr:from>
    <xdr:to>
      <xdr:col>14</xdr:col>
      <xdr:colOff>0</xdr:colOff>
      <xdr:row>53</xdr:row>
      <xdr:rowOff>172393</xdr:rowOff>
    </xdr:to>
    <xdr:cxnSp macro="">
      <xdr:nvCxnSpPr>
        <xdr:cNvPr id="38" name="直線コネクタ 37"/>
        <xdr:cNvCxnSpPr/>
      </xdr:nvCxnSpPr>
      <xdr:spPr>
        <a:xfrm>
          <a:off x="666750" y="7885593"/>
          <a:ext cx="0" cy="1544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89</xdr:col>
          <xdr:colOff>28575</xdr:colOff>
          <xdr:row>53</xdr:row>
          <xdr:rowOff>9525</xdr:rowOff>
        </xdr:from>
        <xdr:to>
          <xdr:col>95</xdr:col>
          <xdr:colOff>9525</xdr:colOff>
          <xdr:row>54</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152400</xdr:rowOff>
        </xdr:from>
        <xdr:to>
          <xdr:col>8</xdr:col>
          <xdr:colOff>28575</xdr:colOff>
          <xdr:row>47</xdr:row>
          <xdr:rowOff>152400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51</xdr:row>
          <xdr:rowOff>28575</xdr:rowOff>
        </xdr:from>
        <xdr:to>
          <xdr:col>83</xdr:col>
          <xdr:colOff>0</xdr:colOff>
          <xdr:row>51</xdr:row>
          <xdr:rowOff>228600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0</xdr:colOff>
      <xdr:row>1</xdr:row>
      <xdr:rowOff>85725</xdr:rowOff>
    </xdr:from>
    <xdr:to>
      <xdr:col>24</xdr:col>
      <xdr:colOff>34516</xdr:colOff>
      <xdr:row>3</xdr:row>
      <xdr:rowOff>88900</xdr:rowOff>
    </xdr:to>
    <xdr:pic>
      <xdr:nvPicPr>
        <xdr:cNvPr id="44"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339725"/>
          <a:ext cx="669516"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1</xdr:row>
      <xdr:rowOff>104776</xdr:rowOff>
    </xdr:from>
    <xdr:to>
      <xdr:col>4</xdr:col>
      <xdr:colOff>44550</xdr:colOff>
      <xdr:row>1</xdr:row>
      <xdr:rowOff>104776</xdr:rowOff>
    </xdr:to>
    <xdr:sp macro="" textlink="">
      <xdr:nvSpPr>
        <xdr:cNvPr id="42" name="Line 1"/>
        <xdr:cNvSpPr>
          <a:spLocks noChangeShapeType="1"/>
        </xdr:cNvSpPr>
      </xdr:nvSpPr>
      <xdr:spPr bwMode="auto">
        <a:xfrm>
          <a:off x="57150" y="352426"/>
          <a:ext cx="216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0</xdr:colOff>
      <xdr:row>1</xdr:row>
      <xdr:rowOff>114300</xdr:rowOff>
    </xdr:from>
    <xdr:to>
      <xdr:col>143</xdr:col>
      <xdr:colOff>44550</xdr:colOff>
      <xdr:row>1</xdr:row>
      <xdr:rowOff>114300</xdr:rowOff>
    </xdr:to>
    <xdr:sp macro="" textlink="">
      <xdr:nvSpPr>
        <xdr:cNvPr id="43" name="Line 1"/>
        <xdr:cNvSpPr>
          <a:spLocks noChangeShapeType="1"/>
        </xdr:cNvSpPr>
      </xdr:nvSpPr>
      <xdr:spPr bwMode="auto">
        <a:xfrm>
          <a:off x="8890000" y="368300"/>
          <a:ext cx="2350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0</xdr:colOff>
      <xdr:row>66</xdr:row>
      <xdr:rowOff>101600</xdr:rowOff>
    </xdr:from>
    <xdr:to>
      <xdr:col>3</xdr:col>
      <xdr:colOff>44550</xdr:colOff>
      <xdr:row>66</xdr:row>
      <xdr:rowOff>101600</xdr:rowOff>
    </xdr:to>
    <xdr:sp macro="" textlink="">
      <xdr:nvSpPr>
        <xdr:cNvPr id="45" name="Line 1"/>
        <xdr:cNvSpPr>
          <a:spLocks noChangeShapeType="1"/>
        </xdr:cNvSpPr>
      </xdr:nvSpPr>
      <xdr:spPr bwMode="auto">
        <a:xfrm>
          <a:off x="0" y="12055475"/>
          <a:ext cx="216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15875</xdr:colOff>
      <xdr:row>66</xdr:row>
      <xdr:rowOff>111125</xdr:rowOff>
    </xdr:from>
    <xdr:to>
      <xdr:col>144</xdr:col>
      <xdr:colOff>3275</xdr:colOff>
      <xdr:row>66</xdr:row>
      <xdr:rowOff>111125</xdr:rowOff>
    </xdr:to>
    <xdr:sp macro="" textlink="">
      <xdr:nvSpPr>
        <xdr:cNvPr id="46" name="Line 1"/>
        <xdr:cNvSpPr>
          <a:spLocks noChangeShapeType="1"/>
        </xdr:cNvSpPr>
      </xdr:nvSpPr>
      <xdr:spPr bwMode="auto">
        <a:xfrm>
          <a:off x="8016875" y="12065000"/>
          <a:ext cx="216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33.xml"/><Relationship Id="rId34" Type="http://schemas.openxmlformats.org/officeDocument/2006/relationships/ctrlProp" Target="../ctrlProps/ctrlProp46.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Q129"/>
  <sheetViews>
    <sheetView topLeftCell="A52" zoomScaleNormal="100" workbookViewId="0">
      <selection activeCell="ES25" sqref="ES25"/>
    </sheetView>
  </sheetViews>
  <sheetFormatPr defaultColWidth="8.125" defaultRowHeight="13.5"/>
  <cols>
    <col min="1" max="145" width="0.875" customWidth="1"/>
    <col min="146" max="147" width="8.125" hidden="1" customWidth="1"/>
    <col min="148" max="148" width="0" hidden="1" customWidth="1"/>
  </cols>
  <sheetData>
    <row r="1" spans="1:147">
      <c r="A1" s="20"/>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2"/>
      <c r="EN1" s="22"/>
    </row>
    <row r="2" spans="1:147" ht="14.25" thickBo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23" t="s">
        <v>117</v>
      </c>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4"/>
      <c r="EN2" s="4"/>
    </row>
    <row r="3" spans="1:147" ht="14.25" thickBo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4" t="s">
        <v>242</v>
      </c>
      <c r="BF3" s="100"/>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2"/>
      <c r="CS3" s="21"/>
      <c r="CT3" s="21"/>
      <c r="CU3" s="21"/>
      <c r="CV3" s="21"/>
      <c r="CW3" s="21"/>
      <c r="CX3" s="21"/>
      <c r="CY3" s="21"/>
      <c r="CZ3" s="21"/>
      <c r="DA3" s="21"/>
      <c r="DB3" s="21"/>
      <c r="DC3" s="21"/>
      <c r="DD3" s="21"/>
      <c r="DE3" s="21"/>
      <c r="DF3" s="21"/>
      <c r="DG3" s="24" t="s">
        <v>118</v>
      </c>
      <c r="DH3" s="100"/>
      <c r="DI3" s="101"/>
      <c r="DJ3" s="101"/>
      <c r="DK3" s="101"/>
      <c r="DL3" s="101"/>
      <c r="DM3" s="102"/>
      <c r="DN3" s="103" t="s">
        <v>3</v>
      </c>
      <c r="DO3" s="104"/>
      <c r="DP3" s="104"/>
      <c r="DQ3" s="104"/>
      <c r="DR3" s="100"/>
      <c r="DS3" s="101"/>
      <c r="DT3" s="101"/>
      <c r="DU3" s="101"/>
      <c r="DV3" s="101"/>
      <c r="DW3" s="102"/>
      <c r="DX3" s="103" t="s">
        <v>119</v>
      </c>
      <c r="DY3" s="104"/>
      <c r="DZ3" s="104"/>
      <c r="EA3" s="100"/>
      <c r="EB3" s="101"/>
      <c r="EC3" s="101"/>
      <c r="ED3" s="101"/>
      <c r="EE3" s="101"/>
      <c r="EF3" s="102"/>
      <c r="EG3" s="25" t="s">
        <v>120</v>
      </c>
      <c r="EH3" s="21"/>
      <c r="EI3" s="21"/>
      <c r="EJ3" s="21"/>
      <c r="EK3" s="21"/>
      <c r="EL3" s="21"/>
      <c r="EM3" s="22"/>
      <c r="EN3" s="22"/>
      <c r="EP3">
        <f>IF(EQ3="","",MAX($EP$1:EP2)+1)</f>
        <v>1</v>
      </c>
      <c r="EQ3" s="42" t="str">
        <f>IF(BF3="","BF3のセルに被保険者番号を入力してください","")</f>
        <v>BF3のセルに被保険者番号を入力してください</v>
      </c>
    </row>
    <row r="4" spans="1:147">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4"/>
      <c r="EN4" s="4"/>
      <c r="EP4">
        <f>IF(EQ4="","",MAX($EP$1:EP3)+1)</f>
        <v>2</v>
      </c>
      <c r="EQ4" s="42" t="str">
        <f>IF(OR(DH3="",DR3="",EA3=""),"DH3のセルに意見書記入年月日を入力してください","")</f>
        <v>DH3のセルに意見書記入年月日を入力してください</v>
      </c>
    </row>
    <row r="5" spans="1:147" ht="21.95" customHeight="1">
      <c r="A5" s="1"/>
      <c r="B5" s="1"/>
      <c r="C5" s="1"/>
      <c r="D5" s="1"/>
      <c r="E5" s="2"/>
      <c r="F5" s="1"/>
      <c r="G5" s="2"/>
      <c r="H5" s="2"/>
      <c r="I5" s="2"/>
      <c r="J5" s="2"/>
      <c r="K5" s="2"/>
      <c r="L5" s="2"/>
      <c r="M5" s="2"/>
      <c r="N5" s="2"/>
      <c r="O5" s="2"/>
      <c r="P5" s="2"/>
      <c r="Q5" s="2"/>
      <c r="R5" s="2"/>
      <c r="S5" s="2"/>
      <c r="T5" s="2"/>
      <c r="U5" s="2"/>
      <c r="V5" s="2"/>
      <c r="W5" s="2"/>
      <c r="X5" s="2"/>
      <c r="Y5" s="2"/>
      <c r="Z5" s="2"/>
      <c r="AA5" s="2"/>
      <c r="AB5" s="1"/>
      <c r="AC5" s="1"/>
      <c r="AD5" s="1"/>
      <c r="AE5" s="2"/>
      <c r="AF5" s="2"/>
      <c r="AG5" s="2"/>
      <c r="AH5" s="2"/>
      <c r="AI5" s="2"/>
      <c r="AJ5" s="1"/>
      <c r="AK5" s="1"/>
      <c r="AL5" s="1"/>
      <c r="AM5" s="1"/>
      <c r="AN5" s="69" t="s">
        <v>0</v>
      </c>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2"/>
      <c r="CU5" s="2"/>
      <c r="CV5" s="2"/>
      <c r="CW5" s="2"/>
      <c r="CX5" s="2"/>
      <c r="CY5" s="2"/>
      <c r="CZ5" s="2"/>
      <c r="DA5" s="2"/>
      <c r="DB5" s="2"/>
      <c r="DC5" s="2"/>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P5">
        <f>IF(EQ5="","",MAX($EP$1:EP4)+1)</f>
        <v>3</v>
      </c>
      <c r="EQ5" s="42" t="str">
        <f>IF(A13="","A13のセルに被保険者氏名を入力してください","")</f>
        <v>A13のセルに被保険者氏名を入力してください</v>
      </c>
    </row>
    <row r="6" spans="1:147" ht="21.95" customHeight="1">
      <c r="A6" s="1"/>
      <c r="B6" s="1"/>
      <c r="C6" s="1"/>
      <c r="D6" s="1"/>
      <c r="E6" s="2"/>
      <c r="F6" s="1"/>
      <c r="G6" s="2"/>
      <c r="H6" s="2"/>
      <c r="I6" s="2"/>
      <c r="J6" s="2"/>
      <c r="K6" s="2"/>
      <c r="L6" s="2"/>
      <c r="M6" s="2"/>
      <c r="N6" s="2"/>
      <c r="O6" s="8">
        <v>3</v>
      </c>
      <c r="P6" s="8"/>
      <c r="Q6" s="8"/>
      <c r="R6" s="8"/>
      <c r="S6" s="8"/>
      <c r="T6" s="8"/>
      <c r="U6" s="8"/>
      <c r="V6" s="8"/>
      <c r="W6" s="2"/>
      <c r="X6" s="2"/>
      <c r="Y6" s="2"/>
      <c r="Z6" s="2"/>
      <c r="AA6" s="2"/>
      <c r="AB6" s="2"/>
      <c r="AC6" s="2"/>
      <c r="AD6" s="2"/>
      <c r="AE6" s="2"/>
      <c r="AF6" s="2"/>
      <c r="AG6" s="2"/>
      <c r="AH6" s="2"/>
      <c r="AI6" s="2"/>
      <c r="AJ6" s="1"/>
      <c r="AK6" s="1"/>
      <c r="AL6" s="1"/>
      <c r="AM6" s="1"/>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2"/>
      <c r="CU6" s="2"/>
      <c r="CV6" s="2"/>
      <c r="CW6" s="2"/>
      <c r="CX6" s="2"/>
      <c r="CY6" s="2"/>
      <c r="CZ6" s="2"/>
      <c r="DA6" s="2"/>
      <c r="DB6" s="2"/>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P6">
        <f>IF(EQ6="","",MAX($EP$1:EP5)+1)</f>
        <v>4</v>
      </c>
      <c r="EQ6" s="42" t="str">
        <f>IF(A14="","A14のセルに被保険者の生年月日（和暦）を選択してください","")</f>
        <v>A14のセルに被保険者の生年月日（和暦）を選択してください</v>
      </c>
    </row>
    <row r="7" spans="1:147" ht="13.5" customHeight="1">
      <c r="A7" s="4"/>
      <c r="B7" s="4"/>
      <c r="C7" s="4"/>
      <c r="D7" s="4"/>
      <c r="E7" s="4"/>
      <c r="F7" s="4"/>
      <c r="G7" s="4"/>
      <c r="H7" s="4"/>
      <c r="I7" s="4"/>
      <c r="J7" s="4"/>
      <c r="K7" s="4"/>
      <c r="L7" s="4"/>
      <c r="M7" s="4"/>
      <c r="N7" s="4"/>
      <c r="O7" s="8"/>
      <c r="P7" s="8"/>
      <c r="Q7" s="8"/>
      <c r="R7" s="8"/>
      <c r="S7" s="8"/>
      <c r="T7" s="8"/>
      <c r="U7" s="8"/>
      <c r="V7" s="8"/>
      <c r="W7" s="70" t="s">
        <v>1</v>
      </c>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6"/>
      <c r="AX7" s="6"/>
      <c r="AY7" s="6"/>
      <c r="AZ7" s="6"/>
      <c r="BA7" s="6"/>
      <c r="BB7" s="4"/>
      <c r="BC7" s="4"/>
      <c r="BD7" s="4"/>
      <c r="BE7" s="70" t="s">
        <v>2</v>
      </c>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P7">
        <f>IF(EQ7="","",MAX($EP$1:EP6)+1)</f>
        <v>5</v>
      </c>
      <c r="EQ7" s="42" t="str">
        <f>IF(OR(I14="",R14="",AC14=""),"I14のセルに被保険者の生年月日を入力してください","")</f>
        <v>I14のセルに被保険者の生年月日を入力してください</v>
      </c>
    </row>
    <row r="8" spans="1:147" ht="6" customHeight="1">
      <c r="A8" s="7"/>
      <c r="B8" s="7"/>
      <c r="C8" s="7"/>
      <c r="D8" s="7"/>
      <c r="E8" s="7"/>
      <c r="F8" s="7"/>
      <c r="G8" s="7"/>
      <c r="H8" s="7"/>
      <c r="I8" s="7"/>
      <c r="J8" s="7"/>
      <c r="K8" s="7"/>
      <c r="L8" s="7"/>
      <c r="M8" s="7"/>
      <c r="N8" s="7"/>
      <c r="O8" s="7"/>
      <c r="P8" s="7"/>
      <c r="Q8" s="7"/>
      <c r="R8" s="7"/>
      <c r="S8" s="4"/>
      <c r="T8" s="4"/>
      <c r="U8" s="4"/>
      <c r="V8" s="6"/>
      <c r="W8" s="6"/>
      <c r="X8" s="6"/>
      <c r="Y8" s="6"/>
      <c r="Z8" s="6"/>
      <c r="AA8" s="6"/>
      <c r="AB8" s="6"/>
      <c r="AC8" s="6"/>
      <c r="AD8" s="6"/>
      <c r="AE8" s="6"/>
      <c r="AF8" s="4"/>
      <c r="AG8" s="4"/>
      <c r="AH8" s="4"/>
      <c r="AI8" s="4"/>
      <c r="AJ8" s="4"/>
      <c r="AK8" s="4"/>
      <c r="AL8" s="4"/>
      <c r="AM8" s="26"/>
      <c r="AN8" s="26"/>
      <c r="AO8" s="26"/>
      <c r="AP8" s="26"/>
      <c r="AQ8" s="26"/>
      <c r="AR8" s="26"/>
      <c r="AS8" s="26"/>
      <c r="AT8" s="26"/>
      <c r="AU8" s="6"/>
      <c r="AV8" s="6"/>
      <c r="AW8" s="6"/>
      <c r="AX8" s="6"/>
      <c r="AY8" s="6"/>
      <c r="AZ8" s="6"/>
      <c r="BA8" s="6"/>
      <c r="BB8" s="6"/>
      <c r="BC8" s="6"/>
      <c r="BD8" s="6"/>
      <c r="BE8" s="6"/>
      <c r="BF8" s="6"/>
      <c r="BG8" s="6"/>
      <c r="BH8" s="6"/>
      <c r="BI8" s="6"/>
      <c r="BJ8" s="6"/>
      <c r="BK8" s="6"/>
      <c r="BL8" s="6"/>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P8">
        <f>IF(EQ8="","",MAX($EP$1:EP7)+1)</f>
        <v>6</v>
      </c>
      <c r="EQ8" s="42" t="str">
        <f>IF(AT14="","AT14のセルに被保険者の年齢を入力してください","")</f>
        <v>AT14のセルに被保険者の年齢を入力してください</v>
      </c>
    </row>
    <row r="9" spans="1:147" ht="12.6" customHeight="1">
      <c r="A9" s="27"/>
      <c r="B9" s="27"/>
      <c r="C9" s="27"/>
      <c r="D9" s="27"/>
      <c r="E9" s="27"/>
      <c r="F9" s="10"/>
      <c r="G9" s="10"/>
      <c r="H9" s="10"/>
      <c r="I9" s="27"/>
      <c r="J9" s="27"/>
      <c r="K9" s="27"/>
      <c r="L9" s="27"/>
      <c r="M9" s="27"/>
      <c r="N9" s="27"/>
      <c r="O9" s="27"/>
      <c r="P9" s="27"/>
      <c r="Q9" s="27"/>
      <c r="R9" s="27"/>
      <c r="S9" s="28"/>
      <c r="T9" s="28"/>
      <c r="U9" s="28"/>
      <c r="V9" s="29"/>
      <c r="W9" s="66">
        <v>2</v>
      </c>
      <c r="X9" s="66"/>
      <c r="Y9" s="66"/>
      <c r="Z9" s="66"/>
      <c r="AA9" s="66">
        <v>8</v>
      </c>
      <c r="AB9" s="66"/>
      <c r="AC9" s="66"/>
      <c r="AD9" s="66"/>
      <c r="AE9" s="66">
        <v>2</v>
      </c>
      <c r="AF9" s="66"/>
      <c r="AG9" s="66"/>
      <c r="AH9" s="66"/>
      <c r="AI9" s="66">
        <v>2</v>
      </c>
      <c r="AJ9" s="66"/>
      <c r="AK9" s="66"/>
      <c r="AL9" s="66"/>
      <c r="AM9" s="66">
        <v>7</v>
      </c>
      <c r="AN9" s="66"/>
      <c r="AO9" s="66"/>
      <c r="AP9" s="66"/>
      <c r="AQ9" s="57">
        <v>7</v>
      </c>
      <c r="AR9" s="58"/>
      <c r="AS9" s="58"/>
      <c r="AT9" s="58"/>
      <c r="AU9" s="30"/>
      <c r="AV9" s="8"/>
      <c r="AW9" s="6"/>
      <c r="AX9" s="31"/>
      <c r="AY9" s="31"/>
      <c r="AZ9" s="31"/>
      <c r="BA9" s="31"/>
      <c r="BB9" s="31"/>
      <c r="BC9" s="31"/>
      <c r="BD9" s="31"/>
      <c r="BE9" s="65">
        <v>0</v>
      </c>
      <c r="BF9" s="65"/>
      <c r="BG9" s="65"/>
      <c r="BH9" s="65"/>
      <c r="BI9" s="65">
        <v>0</v>
      </c>
      <c r="BJ9" s="65"/>
      <c r="BK9" s="65"/>
      <c r="BL9" s="65"/>
      <c r="BM9" s="65">
        <v>0</v>
      </c>
      <c r="BN9" s="65"/>
      <c r="BO9" s="65"/>
      <c r="BP9" s="65"/>
      <c r="BQ9" s="66" t="str">
        <f>IF(BF3="","",IF(MIDB(RIGHT(BF3,7),7,1)="","0",MIDB(RIGHT(BF3,7),1,1)))</f>
        <v/>
      </c>
      <c r="BR9" s="66"/>
      <c r="BS9" s="66"/>
      <c r="BT9" s="66"/>
      <c r="BU9" s="66" t="str">
        <f>IF(BF3="","",IF(MIDB(RIGHT(BF3,6),6,1)="","0",MIDB(RIGHT(BF3,6),1,1)))</f>
        <v/>
      </c>
      <c r="BV9" s="66"/>
      <c r="BW9" s="66"/>
      <c r="BX9" s="66"/>
      <c r="BY9" s="65" t="str">
        <f>IF(BF3="","",IF(MIDB(RIGHT(BF3,5),5,1)="","0",MIDB(RIGHT(BF3,5),1,1)))</f>
        <v/>
      </c>
      <c r="BZ9" s="65"/>
      <c r="CA9" s="65"/>
      <c r="CB9" s="65"/>
      <c r="CC9" s="65" t="str">
        <f>IF(BF3="","",IF(MIDB(RIGHT(BF3,4),4,1)="","0",MIDB(RIGHT(BF3,4),1,1)))</f>
        <v/>
      </c>
      <c r="CD9" s="65"/>
      <c r="CE9" s="65"/>
      <c r="CF9" s="65"/>
      <c r="CG9" s="65" t="str">
        <f>IF(BF3="","",IF(MIDB(RIGHT(BF3,3),3,1)="","0",MIDB(RIGHT(BF3,3),1,1)))</f>
        <v/>
      </c>
      <c r="CH9" s="65"/>
      <c r="CI9" s="65"/>
      <c r="CJ9" s="65"/>
      <c r="CK9" s="66" t="str">
        <f>IF(BF3="","",IF(MIDB(RIGHT(BF3,2),2,1)="","0",MIDB(RIGHT(BF3,2),1,1)))</f>
        <v/>
      </c>
      <c r="CL9" s="66"/>
      <c r="CM9" s="66"/>
      <c r="CN9" s="66"/>
      <c r="CO9" s="66" t="str">
        <f>IF(BF3="","",RIGHT(BF3,1))</f>
        <v/>
      </c>
      <c r="CP9" s="66"/>
      <c r="CQ9" s="66"/>
      <c r="CR9" s="66"/>
      <c r="CS9" s="67"/>
      <c r="CT9" s="67"/>
      <c r="CU9" s="68"/>
      <c r="CV9" s="57" t="str">
        <f>IF(DH3="","",IF(MIDB(RIGHT(DH3,2),2,1)="","0",MIDB(RIGHT(DH3,2),1,1)))</f>
        <v/>
      </c>
      <c r="CW9" s="58"/>
      <c r="CX9" s="58"/>
      <c r="CY9" s="57" t="str">
        <f>RIGHT(DH3,1)</f>
        <v/>
      </c>
      <c r="CZ9" s="58"/>
      <c r="DA9" s="59"/>
      <c r="DB9" s="63" t="s">
        <v>3</v>
      </c>
      <c r="DC9" s="64"/>
      <c r="DD9" s="64"/>
      <c r="DE9" s="66" t="str">
        <f>IF(DR3="","",IF(MIDB(RIGHT(DR3,2),2,1)="","0",MIDB(RIGHT(DR3,2),1,1)))</f>
        <v/>
      </c>
      <c r="DF9" s="66"/>
      <c r="DG9" s="66"/>
      <c r="DH9" s="66"/>
      <c r="DI9" s="65" t="str">
        <f>RIGHT(DR3,1)</f>
        <v/>
      </c>
      <c r="DJ9" s="65"/>
      <c r="DK9" s="65"/>
      <c r="DL9" s="65"/>
      <c r="DM9" s="63" t="s">
        <v>119</v>
      </c>
      <c r="DN9" s="64"/>
      <c r="DO9" s="64"/>
      <c r="DP9" s="66" t="str">
        <f>IF(EA3="","",IF(MIDB(RIGHT(EA3,2),2,1)="","0",MIDB(RIGHT(EA3,2),1,1)))</f>
        <v/>
      </c>
      <c r="DQ9" s="66"/>
      <c r="DR9" s="66"/>
      <c r="DS9" s="66"/>
      <c r="DT9" s="66" t="str">
        <f>RIGHT(EA3,1)</f>
        <v/>
      </c>
      <c r="DU9" s="66"/>
      <c r="DV9" s="66"/>
      <c r="DW9" s="66"/>
      <c r="DX9" s="63" t="s">
        <v>5</v>
      </c>
      <c r="DY9" s="64"/>
      <c r="DZ9" s="64"/>
      <c r="EA9" s="64"/>
      <c r="EB9" s="64"/>
      <c r="EC9" s="64"/>
      <c r="ED9" s="64"/>
      <c r="EE9" s="64"/>
      <c r="EF9" s="64"/>
      <c r="EG9" s="64"/>
      <c r="EH9" s="64"/>
      <c r="EI9" s="64"/>
      <c r="EJ9" s="64"/>
      <c r="EK9" s="64"/>
      <c r="EL9" s="32"/>
      <c r="EM9" s="9"/>
      <c r="EN9" s="9"/>
      <c r="EP9">
        <f>IF(EQ9="","",MAX($EP$1:EP8)+1)</f>
        <v>7</v>
      </c>
      <c r="EQ9" s="42" t="str">
        <f>IF(BE13="","BE13のセルで被保険者の性別を選択してください","")</f>
        <v>BE13のセルで被保険者の性別を選択してください</v>
      </c>
    </row>
    <row r="10" spans="1:147" ht="12.6" customHeight="1">
      <c r="A10" s="33"/>
      <c r="B10" s="33"/>
      <c r="C10" s="33"/>
      <c r="D10" s="33"/>
      <c r="E10" s="33"/>
      <c r="F10" s="33"/>
      <c r="G10" s="33"/>
      <c r="H10" s="33"/>
      <c r="I10" s="33"/>
      <c r="J10" s="10"/>
      <c r="K10" s="10"/>
      <c r="L10" s="10"/>
      <c r="M10" s="33"/>
      <c r="N10" s="33"/>
      <c r="O10" s="33"/>
      <c r="P10" s="33"/>
      <c r="Q10" s="33"/>
      <c r="R10" s="33"/>
      <c r="S10" s="28"/>
      <c r="T10" s="28"/>
      <c r="U10" s="28"/>
      <c r="V10" s="29"/>
      <c r="W10" s="66"/>
      <c r="X10" s="66"/>
      <c r="Y10" s="66"/>
      <c r="Z10" s="66"/>
      <c r="AA10" s="66"/>
      <c r="AB10" s="66"/>
      <c r="AC10" s="66"/>
      <c r="AD10" s="66"/>
      <c r="AE10" s="66"/>
      <c r="AF10" s="66"/>
      <c r="AG10" s="66"/>
      <c r="AH10" s="66"/>
      <c r="AI10" s="66"/>
      <c r="AJ10" s="66"/>
      <c r="AK10" s="66"/>
      <c r="AL10" s="66"/>
      <c r="AM10" s="66"/>
      <c r="AN10" s="66"/>
      <c r="AO10" s="66"/>
      <c r="AP10" s="66"/>
      <c r="AQ10" s="60"/>
      <c r="AR10" s="61"/>
      <c r="AS10" s="61"/>
      <c r="AT10" s="61"/>
      <c r="AU10" s="30"/>
      <c r="AV10" s="8"/>
      <c r="AW10" s="6"/>
      <c r="AX10" s="31"/>
      <c r="AY10" s="31"/>
      <c r="AZ10" s="31"/>
      <c r="BA10" s="31"/>
      <c r="BB10" s="31"/>
      <c r="BC10" s="31"/>
      <c r="BD10" s="31"/>
      <c r="BE10" s="65"/>
      <c r="BF10" s="65"/>
      <c r="BG10" s="65"/>
      <c r="BH10" s="65"/>
      <c r="BI10" s="65"/>
      <c r="BJ10" s="65"/>
      <c r="BK10" s="65"/>
      <c r="BL10" s="65"/>
      <c r="BM10" s="65"/>
      <c r="BN10" s="65"/>
      <c r="BO10" s="65"/>
      <c r="BP10" s="65"/>
      <c r="BQ10" s="66"/>
      <c r="BR10" s="66"/>
      <c r="BS10" s="66"/>
      <c r="BT10" s="66"/>
      <c r="BU10" s="66"/>
      <c r="BV10" s="66"/>
      <c r="BW10" s="66"/>
      <c r="BX10" s="66"/>
      <c r="BY10" s="65"/>
      <c r="BZ10" s="65"/>
      <c r="CA10" s="65"/>
      <c r="CB10" s="65"/>
      <c r="CC10" s="65"/>
      <c r="CD10" s="65"/>
      <c r="CE10" s="65"/>
      <c r="CF10" s="65"/>
      <c r="CG10" s="65"/>
      <c r="CH10" s="65"/>
      <c r="CI10" s="65"/>
      <c r="CJ10" s="65"/>
      <c r="CK10" s="66"/>
      <c r="CL10" s="66"/>
      <c r="CM10" s="66"/>
      <c r="CN10" s="66"/>
      <c r="CO10" s="66"/>
      <c r="CP10" s="66"/>
      <c r="CQ10" s="66"/>
      <c r="CR10" s="66"/>
      <c r="CS10" s="67"/>
      <c r="CT10" s="67"/>
      <c r="CU10" s="68"/>
      <c r="CV10" s="60"/>
      <c r="CW10" s="61"/>
      <c r="CX10" s="61"/>
      <c r="CY10" s="60"/>
      <c r="CZ10" s="61"/>
      <c r="DA10" s="62"/>
      <c r="DB10" s="63"/>
      <c r="DC10" s="64"/>
      <c r="DD10" s="64"/>
      <c r="DE10" s="66"/>
      <c r="DF10" s="66"/>
      <c r="DG10" s="66"/>
      <c r="DH10" s="66"/>
      <c r="DI10" s="65"/>
      <c r="DJ10" s="65"/>
      <c r="DK10" s="65"/>
      <c r="DL10" s="65"/>
      <c r="DM10" s="63"/>
      <c r="DN10" s="64"/>
      <c r="DO10" s="64"/>
      <c r="DP10" s="66"/>
      <c r="DQ10" s="66"/>
      <c r="DR10" s="66"/>
      <c r="DS10" s="66"/>
      <c r="DT10" s="66"/>
      <c r="DU10" s="66"/>
      <c r="DV10" s="66"/>
      <c r="DW10" s="66"/>
      <c r="DX10" s="63"/>
      <c r="DY10" s="64"/>
      <c r="DZ10" s="64"/>
      <c r="EA10" s="64"/>
      <c r="EB10" s="64"/>
      <c r="EC10" s="64"/>
      <c r="ED10" s="64"/>
      <c r="EE10" s="64"/>
      <c r="EF10" s="64"/>
      <c r="EG10" s="64"/>
      <c r="EH10" s="64"/>
      <c r="EI10" s="64"/>
      <c r="EJ10" s="64"/>
      <c r="EK10" s="64"/>
      <c r="EL10" s="32"/>
      <c r="EM10" s="9"/>
      <c r="EN10" s="9"/>
      <c r="EP10">
        <f>IF(EQ10="","",MAX($EP$1:EP9)+1)</f>
        <v>8</v>
      </c>
      <c r="EQ10" s="42" t="str">
        <f>IF(OR(BO12="",BX12=""),"B012のセルに被保険者の郵便番号を入力してください","")</f>
        <v>B012のセルに被保険者の郵便番号を入力してください</v>
      </c>
    </row>
    <row r="11" spans="1:147" ht="6" customHeight="1">
      <c r="A11" s="34"/>
      <c r="B11" s="34"/>
      <c r="C11" s="34"/>
      <c r="D11" s="34"/>
      <c r="E11" s="34"/>
      <c r="F11" s="34"/>
      <c r="G11" s="34"/>
      <c r="H11" s="34"/>
      <c r="I11" s="34"/>
      <c r="J11" s="34"/>
      <c r="K11" s="34"/>
      <c r="L11" s="34"/>
      <c r="M11" s="34"/>
      <c r="N11" s="34"/>
      <c r="O11" s="34"/>
      <c r="P11" s="34"/>
      <c r="Q11" s="34"/>
      <c r="R11" s="34"/>
      <c r="S11" s="28"/>
      <c r="T11" s="28"/>
      <c r="U11" s="28"/>
      <c r="V11" s="28"/>
      <c r="W11" s="28"/>
      <c r="X11" s="28"/>
      <c r="Y11" s="28"/>
      <c r="Z11" s="28"/>
      <c r="AA11" s="28"/>
      <c r="AB11" s="28"/>
      <c r="AC11" s="28"/>
      <c r="AD11" s="28"/>
      <c r="AE11" s="28"/>
      <c r="AF11" s="28"/>
      <c r="AG11" s="28"/>
      <c r="AH11" s="28"/>
      <c r="AI11" s="28"/>
      <c r="AJ11" s="28"/>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4"/>
      <c r="EN11" s="4"/>
      <c r="EP11">
        <f>IF(EQ11="","",MAX($EP$1:EP10)+1)</f>
        <v>9</v>
      </c>
      <c r="EQ11" s="42" t="str">
        <f>IF(BM13="","BM13のセルに被保険者の住所を入力してください","")</f>
        <v>BM13のセルに被保険者の住所を入力してください</v>
      </c>
    </row>
    <row r="12" spans="1:147" ht="9.9499999999999993" customHeight="1">
      <c r="A12" s="105" t="s">
        <v>121</v>
      </c>
      <c r="B12" s="106"/>
      <c r="C12" s="106"/>
      <c r="D12" s="106"/>
      <c r="E12" s="106"/>
      <c r="F12" s="106"/>
      <c r="G12" s="106"/>
      <c r="H12" s="106"/>
      <c r="I12" s="106"/>
      <c r="J12" s="106"/>
      <c r="K12" s="106"/>
      <c r="L12" s="106"/>
      <c r="M12" s="106"/>
      <c r="N12" s="106"/>
      <c r="O12" s="107" t="str">
        <f>PHONETIC(A13)</f>
        <v/>
      </c>
      <c r="P12" s="107" ph="1"/>
      <c r="Q12" s="107" ph="1"/>
      <c r="R12" s="107" ph="1"/>
      <c r="S12" s="107" ph="1"/>
      <c r="T12" s="107" ph="1"/>
      <c r="U12" s="107" ph="1"/>
      <c r="V12" s="107" ph="1"/>
      <c r="W12" s="107" ph="1"/>
      <c r="X12" s="107" ph="1"/>
      <c r="Y12" s="107" ph="1"/>
      <c r="Z12" s="107" ph="1"/>
      <c r="AA12" s="107" ph="1"/>
      <c r="AB12" s="107" ph="1"/>
      <c r="AC12" s="107" ph="1"/>
      <c r="AD12" s="107" ph="1"/>
      <c r="AE12" s="107" ph="1"/>
      <c r="AF12" s="107" ph="1"/>
      <c r="AG12" s="107" ph="1"/>
      <c r="AH12" s="107" ph="1"/>
      <c r="AI12" s="107" ph="1"/>
      <c r="AJ12" s="107" ph="1"/>
      <c r="AK12" s="107" ph="1"/>
      <c r="AL12" s="107" ph="1"/>
      <c r="AM12" s="107" ph="1"/>
      <c r="AN12" s="107" ph="1"/>
      <c r="AO12" s="107" ph="1"/>
      <c r="AP12" s="107" ph="1"/>
      <c r="AQ12" s="107" ph="1"/>
      <c r="AR12" s="107" ph="1"/>
      <c r="AS12" s="107" ph="1"/>
      <c r="AT12" s="107" ph="1"/>
      <c r="AU12" s="107" ph="1"/>
      <c r="AV12" s="107" ph="1"/>
      <c r="AW12" s="107" ph="1"/>
      <c r="AX12" s="107" ph="1"/>
      <c r="AY12" s="107" ph="1"/>
      <c r="AZ12" s="107" ph="1"/>
      <c r="BA12" s="107" ph="1"/>
      <c r="BB12" s="107" ph="1"/>
      <c r="BC12" s="107" ph="1"/>
      <c r="BD12" s="108" ph="1"/>
      <c r="BE12" s="109" t="s">
        <v>122</v>
      </c>
      <c r="BF12" s="110"/>
      <c r="BG12" s="110"/>
      <c r="BH12" s="110"/>
      <c r="BI12" s="110"/>
      <c r="BJ12" s="110"/>
      <c r="BK12" s="110"/>
      <c r="BL12" s="111"/>
      <c r="BM12" s="109" t="s">
        <v>123</v>
      </c>
      <c r="BN12" s="110"/>
      <c r="BO12" s="112"/>
      <c r="BP12" s="112"/>
      <c r="BQ12" s="112"/>
      <c r="BR12" s="112"/>
      <c r="BS12" s="112"/>
      <c r="BT12" s="112"/>
      <c r="BU12" s="113" t="s">
        <v>124</v>
      </c>
      <c r="BV12" s="113"/>
      <c r="BW12" s="113"/>
      <c r="BX12" s="114"/>
      <c r="BY12" s="114"/>
      <c r="BZ12" s="114"/>
      <c r="CA12" s="114"/>
      <c r="CB12" s="114"/>
      <c r="CC12" s="114"/>
      <c r="CD12" s="114"/>
      <c r="CE12" s="114"/>
      <c r="CF12" s="114"/>
      <c r="CG12" s="114"/>
      <c r="CH12" s="114"/>
      <c r="CI12" s="114"/>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6"/>
      <c r="EM12" s="35"/>
      <c r="EN12" s="4"/>
      <c r="EP12">
        <f>IF(EQ12="","",MAX($EP$1:EP11)+1)</f>
        <v>10</v>
      </c>
      <c r="EQ12" s="42" t="str">
        <f>IF(OR(BY14="",CL14="",CX14=""),"BYのセルに被保険者の連絡先を入力してください","")</f>
        <v>BYのセルに被保険者の連絡先を入力してください</v>
      </c>
    </row>
    <row r="13" spans="1:147" ht="23.1" customHeight="1">
      <c r="A13" s="11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9"/>
      <c r="BE13" s="120"/>
      <c r="BF13" s="121"/>
      <c r="BG13" s="121"/>
      <c r="BH13" s="121"/>
      <c r="BI13" s="121"/>
      <c r="BJ13" s="121"/>
      <c r="BK13" s="121"/>
      <c r="BL13" s="122"/>
      <c r="BM13" s="123"/>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5"/>
      <c r="EM13" s="36"/>
      <c r="EN13" s="4"/>
      <c r="EP13">
        <f>IF(EQ13="","",MAX($EP$1:EP12)+1)</f>
        <v>11</v>
      </c>
      <c r="EQ13" s="42" t="str">
        <f>IF(AND(BX16="",CO16=""),"16行目の同意欄を選択してください",IF(AND(BX16="」",CO16="」"),"16行目の同意欄に「同意する」・「同意しない」の両方が選択されています",""))</f>
        <v>16行目の同意欄を選択してください</v>
      </c>
    </row>
    <row r="14" spans="1:147" ht="17.25">
      <c r="A14" s="126"/>
      <c r="B14" s="127"/>
      <c r="C14" s="127"/>
      <c r="D14" s="127"/>
      <c r="E14" s="127"/>
      <c r="F14" s="127"/>
      <c r="G14" s="127"/>
      <c r="H14" s="128"/>
      <c r="I14" s="129"/>
      <c r="J14" s="129"/>
      <c r="K14" s="129"/>
      <c r="L14" s="129"/>
      <c r="M14" s="129"/>
      <c r="N14" s="129"/>
      <c r="O14" s="130" t="s">
        <v>3</v>
      </c>
      <c r="P14" s="130"/>
      <c r="Q14" s="130"/>
      <c r="R14" s="129"/>
      <c r="S14" s="129"/>
      <c r="T14" s="129"/>
      <c r="U14" s="129"/>
      <c r="V14" s="129"/>
      <c r="W14" s="129"/>
      <c r="X14" s="129"/>
      <c r="Y14" s="129"/>
      <c r="Z14" s="130" t="s">
        <v>119</v>
      </c>
      <c r="AA14" s="130"/>
      <c r="AB14" s="130"/>
      <c r="AC14" s="129"/>
      <c r="AD14" s="129"/>
      <c r="AE14" s="129"/>
      <c r="AF14" s="129"/>
      <c r="AG14" s="129"/>
      <c r="AH14" s="129"/>
      <c r="AI14" s="129"/>
      <c r="AJ14" s="131"/>
      <c r="AK14" s="130" t="s">
        <v>125</v>
      </c>
      <c r="AL14" s="130"/>
      <c r="AM14" s="130"/>
      <c r="AN14" s="132"/>
      <c r="AO14" s="133" t="s">
        <v>126</v>
      </c>
      <c r="AP14" s="134"/>
      <c r="AQ14" s="134"/>
      <c r="AR14" s="135" t="s">
        <v>127</v>
      </c>
      <c r="AS14" s="136"/>
      <c r="AT14" s="137"/>
      <c r="AU14" s="137"/>
      <c r="AV14" s="137"/>
      <c r="AW14" s="137"/>
      <c r="AX14" s="137"/>
      <c r="AY14" s="137"/>
      <c r="AZ14" s="137"/>
      <c r="BA14" s="138" t="s">
        <v>128</v>
      </c>
      <c r="BB14" s="139"/>
      <c r="BC14" s="139"/>
      <c r="BD14" s="139"/>
      <c r="BE14" s="140"/>
      <c r="BF14" s="141"/>
      <c r="BG14" s="141"/>
      <c r="BH14" s="141"/>
      <c r="BI14" s="141"/>
      <c r="BJ14" s="141"/>
      <c r="BK14" s="141"/>
      <c r="BL14" s="142"/>
      <c r="BM14" s="143"/>
      <c r="BN14" s="144"/>
      <c r="BO14" s="144"/>
      <c r="BP14" s="145" t="s">
        <v>129</v>
      </c>
      <c r="BQ14" s="145"/>
      <c r="BR14" s="145"/>
      <c r="BS14" s="145"/>
      <c r="BT14" s="145"/>
      <c r="BU14" s="145"/>
      <c r="BV14" s="145"/>
      <c r="BW14" s="145"/>
      <c r="BX14" s="146"/>
      <c r="BY14" s="147"/>
      <c r="BZ14" s="147"/>
      <c r="CA14" s="147"/>
      <c r="CB14" s="147"/>
      <c r="CC14" s="147"/>
      <c r="CD14" s="147"/>
      <c r="CE14" s="147"/>
      <c r="CF14" s="147"/>
      <c r="CG14" s="147"/>
      <c r="CH14" s="147"/>
      <c r="CI14" s="147"/>
      <c r="CJ14" s="145" t="s">
        <v>130</v>
      </c>
      <c r="CK14" s="145"/>
      <c r="CL14" s="147"/>
      <c r="CM14" s="147"/>
      <c r="CN14" s="147"/>
      <c r="CO14" s="147"/>
      <c r="CP14" s="147"/>
      <c r="CQ14" s="147"/>
      <c r="CR14" s="147"/>
      <c r="CS14" s="147"/>
      <c r="CT14" s="147"/>
      <c r="CU14" s="147"/>
      <c r="CV14" s="145" t="s">
        <v>131</v>
      </c>
      <c r="CW14" s="145"/>
      <c r="CX14" s="147"/>
      <c r="CY14" s="147"/>
      <c r="CZ14" s="147"/>
      <c r="DA14" s="147"/>
      <c r="DB14" s="147"/>
      <c r="DC14" s="147"/>
      <c r="DD14" s="147"/>
      <c r="DE14" s="147"/>
      <c r="DF14" s="147"/>
      <c r="DG14" s="147"/>
      <c r="DH14" s="147"/>
      <c r="DI14" s="148"/>
      <c r="DJ14" s="148"/>
      <c r="DK14" s="148"/>
      <c r="DL14" s="148"/>
      <c r="DM14" s="148"/>
      <c r="DN14" s="148"/>
      <c r="DO14" s="148"/>
      <c r="DP14" s="148"/>
      <c r="DQ14" s="148"/>
      <c r="DR14" s="148"/>
      <c r="DS14" s="144"/>
      <c r="DT14" s="144"/>
      <c r="DU14" s="144"/>
      <c r="DV14" s="144"/>
      <c r="DW14" s="144"/>
      <c r="DX14" s="144"/>
      <c r="DY14" s="144"/>
      <c r="DZ14" s="144"/>
      <c r="EA14" s="144"/>
      <c r="EB14" s="144"/>
      <c r="EC14" s="144"/>
      <c r="ED14" s="144"/>
      <c r="EE14" s="144"/>
      <c r="EF14" s="144"/>
      <c r="EG14" s="144"/>
      <c r="EH14" s="144"/>
      <c r="EI14" s="144"/>
      <c r="EJ14" s="144"/>
      <c r="EK14" s="144"/>
      <c r="EL14" s="149"/>
      <c r="EM14" s="37"/>
      <c r="EN14" s="4"/>
      <c r="EP14">
        <f>IF(EQ14="","",MAX($EP$1:EP13)+1)</f>
        <v>12</v>
      </c>
      <c r="EQ14" s="42" t="str">
        <f>IF(T18="","T18のセルに医師氏名を入力してください（自書される場合は不要です）","")</f>
        <v>T18のセルに医師氏名を入力してください（自書される場合は不要です）</v>
      </c>
    </row>
    <row r="15" spans="1:147" ht="6" customHeight="1">
      <c r="A15" s="150"/>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2"/>
      <c r="EM15" s="35"/>
      <c r="EN15" s="4"/>
      <c r="EP15">
        <f>IF(EQ15="","",MAX($EP$1:EP14)+1)</f>
        <v>13</v>
      </c>
      <c r="EQ15" s="42" t="str">
        <f>IF(T19="","T19のセルに医療機関名を入力してください","")</f>
        <v>T19のセルに医療機関名を入力してください</v>
      </c>
    </row>
    <row r="16" spans="1:147" ht="24" customHeight="1">
      <c r="A16" s="153" t="s">
        <v>132</v>
      </c>
      <c r="B16" s="154"/>
      <c r="C16" s="154"/>
      <c r="D16" s="154"/>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1"/>
      <c r="BQ16" s="151"/>
      <c r="BR16" s="151"/>
      <c r="BS16" s="151"/>
      <c r="BT16" s="151"/>
      <c r="BU16" s="151"/>
      <c r="BV16" s="151"/>
      <c r="BW16" s="151"/>
      <c r="BX16" s="54"/>
      <c r="BY16" s="55"/>
      <c r="BZ16" s="55"/>
      <c r="CA16" s="56"/>
      <c r="CB16" s="156" t="s">
        <v>133</v>
      </c>
      <c r="CC16" s="157"/>
      <c r="CD16" s="151"/>
      <c r="CE16" s="151"/>
      <c r="CF16" s="151"/>
      <c r="CG16" s="151"/>
      <c r="CH16" s="151"/>
      <c r="CI16" s="151"/>
      <c r="CJ16" s="151"/>
      <c r="CK16" s="151"/>
      <c r="CL16" s="151"/>
      <c r="CM16" s="151"/>
      <c r="CN16" s="151"/>
      <c r="CO16" s="54"/>
      <c r="CP16" s="55"/>
      <c r="CQ16" s="55"/>
      <c r="CR16" s="56"/>
      <c r="CS16" s="156" t="s">
        <v>134</v>
      </c>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2"/>
      <c r="EM16" s="35"/>
      <c r="EN16" s="4"/>
      <c r="EP16">
        <f>IF(EQ16="","",MAX($EP$1:EP15)+1)</f>
        <v>14</v>
      </c>
      <c r="EQ16" s="42" t="str">
        <f>IF(T20="","T20のセルに医療機関所在地を入力してください","")</f>
        <v>T20のセルに医療機関所在地を入力してください</v>
      </c>
    </row>
    <row r="17" spans="1:147" ht="6" customHeight="1">
      <c r="A17" s="150"/>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2"/>
      <c r="EM17" s="35"/>
      <c r="EN17" s="4"/>
      <c r="EP17">
        <f>IF(EQ17="","",MAX($EP$1:EP16)+1)</f>
        <v>15</v>
      </c>
      <c r="EQ17" s="42" t="str">
        <f>IF(OR(CN19="",CZ19="",DL19=""),"CN19のセルに医療機関の電話番号を入力してください","")</f>
        <v>CN19のセルに医療機関の電話番号を入力してください</v>
      </c>
    </row>
    <row r="18" spans="1:147" ht="15.95" customHeight="1">
      <c r="A18" s="158" t="s">
        <v>135</v>
      </c>
      <c r="B18" s="159"/>
      <c r="C18" s="159"/>
      <c r="D18" s="159"/>
      <c r="E18" s="160"/>
      <c r="F18" s="161"/>
      <c r="G18" s="161"/>
      <c r="H18" s="161"/>
      <c r="I18" s="161"/>
      <c r="J18" s="161"/>
      <c r="K18" s="161"/>
      <c r="L18" s="161"/>
      <c r="M18" s="161"/>
      <c r="N18" s="161"/>
      <c r="O18" s="161"/>
      <c r="P18" s="161"/>
      <c r="Q18" s="161"/>
      <c r="R18" s="161"/>
      <c r="S18" s="161"/>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3"/>
      <c r="BF18" s="163"/>
      <c r="BG18" s="163"/>
      <c r="BH18" s="163"/>
      <c r="BI18" s="163"/>
      <c r="BJ18" s="163"/>
      <c r="BK18" s="163"/>
      <c r="BL18" s="163"/>
      <c r="BM18" s="163"/>
      <c r="BN18" s="163"/>
      <c r="BO18" s="163"/>
      <c r="BP18" s="163"/>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2"/>
      <c r="EM18" s="35"/>
      <c r="EN18" s="4"/>
      <c r="EP18">
        <f>IF(EQ18="","",MAX($EP$1:EP17)+1)</f>
        <v>16</v>
      </c>
      <c r="EQ18" s="42" t="str">
        <f>IF(OR(CN20="",CZ20="",DL20=""),"CN20のセルに医療機関のFAX番号を入力してください","")</f>
        <v>CN20のセルに医療機関のFAX番号を入力してください</v>
      </c>
    </row>
    <row r="19" spans="1:147" ht="15.95" customHeight="1">
      <c r="A19" s="158" t="s">
        <v>136</v>
      </c>
      <c r="B19" s="159"/>
      <c r="C19" s="159"/>
      <c r="D19" s="159"/>
      <c r="E19" s="160"/>
      <c r="F19" s="161"/>
      <c r="G19" s="161"/>
      <c r="H19" s="161"/>
      <c r="I19" s="161"/>
      <c r="J19" s="161"/>
      <c r="K19" s="161"/>
      <c r="L19" s="161"/>
      <c r="M19" s="161"/>
      <c r="N19" s="161"/>
      <c r="O19" s="161"/>
      <c r="P19" s="161"/>
      <c r="Q19" s="161"/>
      <c r="R19" s="161"/>
      <c r="S19" s="161"/>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51"/>
      <c r="BR19" s="151"/>
      <c r="BS19" s="151"/>
      <c r="BT19" s="151"/>
      <c r="BU19" s="151"/>
      <c r="BV19" s="151"/>
      <c r="BW19" s="151"/>
      <c r="BX19" s="151"/>
      <c r="BY19" s="151"/>
      <c r="BZ19" s="151"/>
      <c r="CA19" s="151"/>
      <c r="CB19" s="151"/>
      <c r="CC19" s="151"/>
      <c r="CD19" s="151"/>
      <c r="CE19" s="151"/>
      <c r="CF19" s="151"/>
      <c r="CG19" s="165" t="s">
        <v>137</v>
      </c>
      <c r="CH19" s="165"/>
      <c r="CI19" s="165"/>
      <c r="CJ19" s="165"/>
      <c r="CK19" s="165"/>
      <c r="CL19" s="165"/>
      <c r="CM19" s="165"/>
      <c r="CN19" s="166"/>
      <c r="CO19" s="166"/>
      <c r="CP19" s="166"/>
      <c r="CQ19" s="166"/>
      <c r="CR19" s="166"/>
      <c r="CS19" s="166"/>
      <c r="CT19" s="166"/>
      <c r="CU19" s="166"/>
      <c r="CV19" s="166"/>
      <c r="CW19" s="166"/>
      <c r="CX19" s="167" t="s">
        <v>138</v>
      </c>
      <c r="CY19" s="167"/>
      <c r="CZ19" s="166"/>
      <c r="DA19" s="166"/>
      <c r="DB19" s="166"/>
      <c r="DC19" s="166"/>
      <c r="DD19" s="166"/>
      <c r="DE19" s="166"/>
      <c r="DF19" s="166"/>
      <c r="DG19" s="166"/>
      <c r="DH19" s="166"/>
      <c r="DI19" s="166"/>
      <c r="DJ19" s="167" t="s">
        <v>139</v>
      </c>
      <c r="DK19" s="167"/>
      <c r="DL19" s="166"/>
      <c r="DM19" s="166"/>
      <c r="DN19" s="166"/>
      <c r="DO19" s="166"/>
      <c r="DP19" s="166"/>
      <c r="DQ19" s="166"/>
      <c r="DR19" s="166"/>
      <c r="DS19" s="166"/>
      <c r="DT19" s="166"/>
      <c r="DU19" s="166"/>
      <c r="DV19" s="166"/>
      <c r="DW19" s="166"/>
      <c r="DX19" s="166"/>
      <c r="DY19" s="166"/>
      <c r="DZ19" s="166"/>
      <c r="EA19" s="151"/>
      <c r="EB19" s="151"/>
      <c r="EC19" s="151"/>
      <c r="ED19" s="151"/>
      <c r="EE19" s="151"/>
      <c r="EF19" s="151"/>
      <c r="EG19" s="151"/>
      <c r="EH19" s="151"/>
      <c r="EI19" s="151"/>
      <c r="EJ19" s="151"/>
      <c r="EK19" s="151"/>
      <c r="EL19" s="152"/>
      <c r="EM19" s="35"/>
      <c r="EN19" s="4"/>
      <c r="EP19">
        <f>IF(EQ19="","",MAX($EP$1:EP18)+1)</f>
        <v>17</v>
      </c>
      <c r="EQ19" s="42" t="str">
        <f>IF(AA22="","AA22のセルに最終診察日を入力してください","")</f>
        <v>AA22のセルに最終診察日を入力してください</v>
      </c>
    </row>
    <row r="20" spans="1:147" ht="15.95" customHeight="1">
      <c r="A20" s="168" t="s">
        <v>140</v>
      </c>
      <c r="B20" s="169"/>
      <c r="C20" s="169"/>
      <c r="D20" s="169"/>
      <c r="E20" s="170"/>
      <c r="F20" s="171"/>
      <c r="G20" s="171"/>
      <c r="H20" s="171"/>
      <c r="I20" s="171"/>
      <c r="J20" s="171"/>
      <c r="K20" s="171"/>
      <c r="L20" s="171"/>
      <c r="M20" s="171"/>
      <c r="N20" s="171"/>
      <c r="O20" s="171"/>
      <c r="P20" s="171"/>
      <c r="Q20" s="171"/>
      <c r="R20" s="171"/>
      <c r="S20" s="171"/>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51"/>
      <c r="BR20" s="151"/>
      <c r="BS20" s="151"/>
      <c r="BT20" s="151"/>
      <c r="BU20" s="151"/>
      <c r="BV20" s="151"/>
      <c r="BW20" s="151"/>
      <c r="BX20" s="151"/>
      <c r="BY20" s="151"/>
      <c r="BZ20" s="151"/>
      <c r="CA20" s="151"/>
      <c r="CB20" s="151"/>
      <c r="CC20" s="151"/>
      <c r="CD20" s="151"/>
      <c r="CE20" s="151"/>
      <c r="CF20" s="151"/>
      <c r="CG20" s="173" t="s">
        <v>141</v>
      </c>
      <c r="CH20" s="173"/>
      <c r="CI20" s="173"/>
      <c r="CJ20" s="173"/>
      <c r="CK20" s="173"/>
      <c r="CL20" s="173"/>
      <c r="CM20" s="173"/>
      <c r="CN20" s="174"/>
      <c r="CO20" s="174"/>
      <c r="CP20" s="174"/>
      <c r="CQ20" s="174"/>
      <c r="CR20" s="174"/>
      <c r="CS20" s="174"/>
      <c r="CT20" s="174"/>
      <c r="CU20" s="174"/>
      <c r="CV20" s="174"/>
      <c r="CW20" s="174"/>
      <c r="CX20" s="175" t="s">
        <v>142</v>
      </c>
      <c r="CY20" s="175"/>
      <c r="CZ20" s="174"/>
      <c r="DA20" s="174"/>
      <c r="DB20" s="174"/>
      <c r="DC20" s="174"/>
      <c r="DD20" s="174"/>
      <c r="DE20" s="174"/>
      <c r="DF20" s="174"/>
      <c r="DG20" s="174"/>
      <c r="DH20" s="174"/>
      <c r="DI20" s="174"/>
      <c r="DJ20" s="175" t="s">
        <v>79</v>
      </c>
      <c r="DK20" s="175"/>
      <c r="DL20" s="174"/>
      <c r="DM20" s="174"/>
      <c r="DN20" s="174"/>
      <c r="DO20" s="174"/>
      <c r="DP20" s="174"/>
      <c r="DQ20" s="174"/>
      <c r="DR20" s="174"/>
      <c r="DS20" s="174"/>
      <c r="DT20" s="174"/>
      <c r="DU20" s="174"/>
      <c r="DV20" s="174"/>
      <c r="DW20" s="174"/>
      <c r="DX20" s="174"/>
      <c r="DY20" s="174"/>
      <c r="DZ20" s="174"/>
      <c r="EA20" s="151"/>
      <c r="EB20" s="151"/>
      <c r="EC20" s="151"/>
      <c r="ED20" s="151"/>
      <c r="EE20" s="151"/>
      <c r="EF20" s="151"/>
      <c r="EG20" s="151"/>
      <c r="EH20" s="151"/>
      <c r="EI20" s="151"/>
      <c r="EJ20" s="151"/>
      <c r="EK20" s="151"/>
      <c r="EL20" s="152"/>
      <c r="EM20" s="35"/>
      <c r="EN20" s="4"/>
      <c r="EP20">
        <f>IF(EQ20="","",MAX($EP$1:EP19)+1)</f>
        <v>18</v>
      </c>
      <c r="EQ20" s="42" t="str">
        <f>IF(AND(CY23="",DL23=""),"23行目の意見書作成回数の該当する方を選択してください",IF(AND(CY23="」",DL23="」"),"26行の意見書作成回数が複数選択されています",""))</f>
        <v>23行目の意見書作成回数の該当する方を選択してください</v>
      </c>
    </row>
    <row r="21" spans="1:147" ht="3.95" customHeight="1">
      <c r="A21" s="176"/>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8"/>
      <c r="EM21" s="35"/>
      <c r="EN21" s="4"/>
      <c r="EP21">
        <f>IF(EQ21="","",MAX($EP$1:EP20)+1)</f>
        <v>19</v>
      </c>
      <c r="EQ21" s="42" t="str">
        <f>IF(AND(リスト!A3=FALSE,リスト!B3=FALSE),"25行目の他科受診の有無について該当する方を選択してください","")</f>
        <v>25行目の他科受診の有無について該当する方を選択してください</v>
      </c>
    </row>
    <row r="22" spans="1:147" ht="5.0999999999999996" customHeight="1">
      <c r="A22" s="179" t="s">
        <v>143</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1"/>
      <c r="AA22" s="182"/>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4"/>
      <c r="BU22" s="185" t="s">
        <v>144</v>
      </c>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7"/>
      <c r="CV22" s="188"/>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6"/>
      <c r="EM22" s="35"/>
      <c r="EN22" s="4"/>
      <c r="EP22" t="str">
        <f>IF(EQ22="","",MAX($EP$1:EP21)+1)</f>
        <v/>
      </c>
      <c r="EQ22" s="42" t="str">
        <f>IF(AND(リスト!A3=TRUE,リスト!B3=TRUE),"25行の他科受診の有無に「有」と「無」の両方が選択されています","")</f>
        <v/>
      </c>
    </row>
    <row r="23" spans="1:147" ht="26.1" customHeigh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1"/>
      <c r="AA23" s="192"/>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4"/>
      <c r="BU23" s="195"/>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7"/>
      <c r="CV23" s="150"/>
      <c r="CW23" s="151"/>
      <c r="CX23" s="151"/>
      <c r="CY23" s="54"/>
      <c r="CZ23" s="55"/>
      <c r="DA23" s="55"/>
      <c r="DB23" s="56"/>
      <c r="DC23" s="198" t="s">
        <v>145</v>
      </c>
      <c r="DD23" s="199"/>
      <c r="DE23" s="199"/>
      <c r="DF23" s="199"/>
      <c r="DG23" s="199"/>
      <c r="DH23" s="199"/>
      <c r="DI23" s="199"/>
      <c r="DJ23" s="199"/>
      <c r="DK23" s="151"/>
      <c r="DL23" s="54"/>
      <c r="DM23" s="55"/>
      <c r="DN23" s="55"/>
      <c r="DO23" s="56"/>
      <c r="DP23" s="156" t="s">
        <v>146</v>
      </c>
      <c r="DQ23" s="157"/>
      <c r="DR23" s="157"/>
      <c r="DS23" s="157"/>
      <c r="DT23" s="157"/>
      <c r="DU23" s="157"/>
      <c r="DV23" s="157"/>
      <c r="DW23" s="157"/>
      <c r="DX23" s="157"/>
      <c r="DY23" s="157"/>
      <c r="DZ23" s="151"/>
      <c r="EA23" s="151"/>
      <c r="EB23" s="151"/>
      <c r="EC23" s="151"/>
      <c r="ED23" s="151"/>
      <c r="EE23" s="151"/>
      <c r="EF23" s="151"/>
      <c r="EG23" s="151"/>
      <c r="EH23" s="151"/>
      <c r="EI23" s="151"/>
      <c r="EJ23" s="151"/>
      <c r="EK23" s="151"/>
      <c r="EL23" s="152"/>
      <c r="EM23" s="35"/>
      <c r="EN23" s="4"/>
      <c r="EP23" t="str">
        <f>IF(EQ23="","",MAX($EP$1:EP22)+1)</f>
        <v/>
      </c>
      <c r="EQ23" s="42" t="str">
        <f>IF(AND(リスト!B3=TRUE,OR(リスト!C3=TRUE,リスト!D3=TRUE,リスト!E3=TRUE,リスト!F3=TRUE,リスト!G3=TRUE,リスト!H3=TRUE,リスト!I3=TRUE,リスト!J3=TRUE,リスト!K3=TRUE,リスト!L3=TRUE,リスト!M3=TRUE,リスト!N3=TRUE,リスト!O3=TRUE)),"25行目の他科受診が「無」となっていますが、他科が選択されています","")</f>
        <v/>
      </c>
    </row>
    <row r="24" spans="1:147" ht="5.0999999999999996" customHeight="1">
      <c r="A24" s="200"/>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2"/>
      <c r="AA24" s="203"/>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5"/>
      <c r="BU24" s="206"/>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8"/>
      <c r="CV24" s="176"/>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8"/>
      <c r="EM24" s="35"/>
      <c r="EN24" s="4"/>
      <c r="EP24" t="str">
        <f>IF(EQ24="","",MAX($EP$1:EP23)+1)</f>
        <v/>
      </c>
      <c r="EQ24" s="42" t="str">
        <f>IF(AND(リスト!O3=TRUE,表!DY26=""),"26行目の他科受診の診療科で「その他」が選択されていますが()内に入力がありません","")</f>
        <v/>
      </c>
    </row>
    <row r="25" spans="1:147" ht="26.1" customHeight="1">
      <c r="A25" s="179" t="s">
        <v>147</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1"/>
      <c r="AA25" s="157"/>
      <c r="AB25" s="157"/>
      <c r="AC25" s="157"/>
      <c r="AD25" s="209"/>
      <c r="AE25" s="209"/>
      <c r="AF25" s="209"/>
      <c r="AG25" s="209"/>
      <c r="AH25" s="210" t="s">
        <v>148</v>
      </c>
      <c r="AI25" s="157"/>
      <c r="AJ25" s="157"/>
      <c r="AK25" s="157"/>
      <c r="AL25" s="157"/>
      <c r="AM25" s="157"/>
      <c r="AN25" s="157"/>
      <c r="AO25" s="157"/>
      <c r="AP25" s="209"/>
      <c r="AQ25" s="209"/>
      <c r="AR25" s="209"/>
      <c r="AS25" s="209"/>
      <c r="AT25" s="209"/>
      <c r="AU25" s="209"/>
      <c r="AV25" s="211" t="s">
        <v>149</v>
      </c>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2"/>
      <c r="BX25" s="212"/>
      <c r="BY25" s="212"/>
      <c r="BZ25" s="212"/>
      <c r="CA25" s="210" t="s">
        <v>150</v>
      </c>
      <c r="CB25" s="157"/>
      <c r="CC25" s="157"/>
      <c r="CD25" s="157"/>
      <c r="CE25" s="157"/>
      <c r="CF25" s="157"/>
      <c r="CG25" s="157"/>
      <c r="CH25" s="157"/>
      <c r="CI25" s="212"/>
      <c r="CJ25" s="212"/>
      <c r="CK25" s="212"/>
      <c r="CL25" s="212"/>
      <c r="CM25" s="210" t="s">
        <v>151</v>
      </c>
      <c r="CN25" s="157"/>
      <c r="CO25" s="157"/>
      <c r="CP25" s="157"/>
      <c r="CQ25" s="157"/>
      <c r="CR25" s="157"/>
      <c r="CS25" s="157"/>
      <c r="CT25" s="157"/>
      <c r="CU25" s="212"/>
      <c r="CV25" s="212"/>
      <c r="CW25" s="212"/>
      <c r="CX25" s="212"/>
      <c r="CY25" s="210" t="s">
        <v>152</v>
      </c>
      <c r="CZ25" s="157"/>
      <c r="DA25" s="157"/>
      <c r="DB25" s="157"/>
      <c r="DC25" s="157"/>
      <c r="DD25" s="157"/>
      <c r="DE25" s="212"/>
      <c r="DF25" s="212"/>
      <c r="DG25" s="212"/>
      <c r="DH25" s="212"/>
      <c r="DI25" s="210" t="s">
        <v>153</v>
      </c>
      <c r="DJ25" s="213"/>
      <c r="DK25" s="157"/>
      <c r="DL25" s="157"/>
      <c r="DM25" s="157"/>
      <c r="DN25" s="157"/>
      <c r="DO25" s="157"/>
      <c r="DP25" s="157"/>
      <c r="DQ25" s="157"/>
      <c r="DR25" s="157"/>
      <c r="DS25" s="212"/>
      <c r="DT25" s="212"/>
      <c r="DU25" s="212"/>
      <c r="DV25" s="212"/>
      <c r="DW25" s="210" t="s">
        <v>154</v>
      </c>
      <c r="DX25" s="157"/>
      <c r="DY25" s="157"/>
      <c r="DZ25" s="157"/>
      <c r="EA25" s="157"/>
      <c r="EB25" s="157"/>
      <c r="EC25" s="151"/>
      <c r="ED25" s="151"/>
      <c r="EE25" s="151"/>
      <c r="EF25" s="151"/>
      <c r="EG25" s="151"/>
      <c r="EH25" s="151"/>
      <c r="EI25" s="151"/>
      <c r="EJ25" s="151"/>
      <c r="EK25" s="151"/>
      <c r="EL25" s="152"/>
      <c r="EM25" s="35"/>
      <c r="EN25" s="4"/>
      <c r="EO25" t="b">
        <v>0</v>
      </c>
      <c r="EP25">
        <f>IF(EQ25="","",MAX($EP$1:EP24)+1)</f>
        <v>20</v>
      </c>
      <c r="EQ25" s="42" t="str">
        <f>IF(G29="","G29のセルに診断名の入力がありません","")</f>
        <v>G29のセルに診断名の入力がありません</v>
      </c>
    </row>
    <row r="26" spans="1:147" ht="26.1" customHeight="1">
      <c r="A26" s="200"/>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2"/>
      <c r="AA26" s="157"/>
      <c r="AB26" s="157"/>
      <c r="AC26" s="157"/>
      <c r="AD26" s="212"/>
      <c r="AE26" s="212"/>
      <c r="AF26" s="212"/>
      <c r="AG26" s="212"/>
      <c r="AH26" s="210" t="s">
        <v>155</v>
      </c>
      <c r="AI26" s="157"/>
      <c r="AJ26" s="157"/>
      <c r="AK26" s="157"/>
      <c r="AL26" s="157"/>
      <c r="AM26" s="157"/>
      <c r="AN26" s="157"/>
      <c r="AO26" s="157"/>
      <c r="AP26" s="212"/>
      <c r="AQ26" s="212"/>
      <c r="AR26" s="212"/>
      <c r="AS26" s="212"/>
      <c r="AT26" s="144"/>
      <c r="AU26" s="144"/>
      <c r="AV26" s="210" t="s">
        <v>156</v>
      </c>
      <c r="AW26" s="210"/>
      <c r="AX26" s="210"/>
      <c r="AY26" s="210"/>
      <c r="AZ26" s="210"/>
      <c r="BA26" s="210"/>
      <c r="BB26" s="210"/>
      <c r="BC26" s="210"/>
      <c r="BD26" s="210"/>
      <c r="BE26" s="214"/>
      <c r="BF26" s="214"/>
      <c r="BG26" s="214"/>
      <c r="BH26" s="214"/>
      <c r="BI26" s="210" t="s">
        <v>157</v>
      </c>
      <c r="BJ26" s="210"/>
      <c r="BK26" s="210"/>
      <c r="BL26" s="210"/>
      <c r="BM26" s="210"/>
      <c r="BN26" s="210"/>
      <c r="BO26" s="210"/>
      <c r="BP26" s="210"/>
      <c r="BQ26" s="214"/>
      <c r="BR26" s="214"/>
      <c r="BS26" s="214"/>
      <c r="BT26" s="214"/>
      <c r="BU26" s="210" t="s">
        <v>158</v>
      </c>
      <c r="BV26" s="210"/>
      <c r="BW26" s="157"/>
      <c r="BX26" s="157"/>
      <c r="BY26" s="157"/>
      <c r="BZ26" s="157"/>
      <c r="CA26" s="157"/>
      <c r="CB26" s="157"/>
      <c r="CC26" s="212"/>
      <c r="CD26" s="212"/>
      <c r="CE26" s="212"/>
      <c r="CF26" s="212"/>
      <c r="CG26" s="215" t="s">
        <v>159</v>
      </c>
      <c r="CH26" s="215"/>
      <c r="CI26" s="215"/>
      <c r="CJ26" s="215"/>
      <c r="CK26" s="215"/>
      <c r="CL26" s="215"/>
      <c r="CM26" s="215"/>
      <c r="CN26" s="215"/>
      <c r="CO26" s="212"/>
      <c r="CP26" s="212"/>
      <c r="CQ26" s="212"/>
      <c r="CR26" s="212"/>
      <c r="CS26" s="216" t="s">
        <v>160</v>
      </c>
      <c r="CT26" s="216"/>
      <c r="CU26" s="216"/>
      <c r="CV26" s="216"/>
      <c r="CW26" s="216"/>
      <c r="CX26" s="216"/>
      <c r="CY26" s="216"/>
      <c r="CZ26" s="216"/>
      <c r="DA26" s="212"/>
      <c r="DB26" s="212"/>
      <c r="DC26" s="212"/>
      <c r="DD26" s="212"/>
      <c r="DE26" s="210" t="s">
        <v>161</v>
      </c>
      <c r="DF26" s="157"/>
      <c r="DG26" s="157"/>
      <c r="DH26" s="157"/>
      <c r="DI26" s="157"/>
      <c r="DJ26" s="157"/>
      <c r="DK26" s="157"/>
      <c r="DL26" s="212"/>
      <c r="DM26" s="212"/>
      <c r="DN26" s="212"/>
      <c r="DO26" s="212"/>
      <c r="DP26" s="146" t="s">
        <v>76</v>
      </c>
      <c r="DQ26" s="144"/>
      <c r="DR26" s="144"/>
      <c r="DS26" s="144"/>
      <c r="DT26" s="144"/>
      <c r="DU26" s="144"/>
      <c r="DV26" s="144"/>
      <c r="DW26" s="217"/>
      <c r="DX26" s="217"/>
      <c r="DY26" s="218"/>
      <c r="DZ26" s="218"/>
      <c r="EA26" s="218"/>
      <c r="EB26" s="218"/>
      <c r="EC26" s="218"/>
      <c r="ED26" s="218"/>
      <c r="EE26" s="218"/>
      <c r="EF26" s="218"/>
      <c r="EG26" s="218"/>
      <c r="EH26" s="218"/>
      <c r="EI26" s="218"/>
      <c r="EJ26" s="219"/>
      <c r="EK26" s="220" t="s">
        <v>162</v>
      </c>
      <c r="EL26" s="221"/>
      <c r="EM26" s="35"/>
      <c r="EN26" s="4"/>
      <c r="EP26">
        <f>IF(EQ26="","",MAX($EP$1:EP25)+1)</f>
        <v>21</v>
      </c>
      <c r="EQ26" s="42" t="str">
        <f>IF(CQ29="","CQ29のセルに発症年月日の入力がありません","")</f>
        <v>CQ29のセルに発症年月日の入力がありません</v>
      </c>
    </row>
    <row r="27" spans="1:147" ht="17.100000000000001" customHeight="1">
      <c r="A27" s="222" t="s">
        <v>163</v>
      </c>
      <c r="B27" s="223"/>
      <c r="C27" s="223"/>
      <c r="D27" s="223"/>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35"/>
      <c r="EN27" s="4"/>
      <c r="EP27" t="str">
        <f>IF(EQ27="","",MAX($EP$1:EP26)+1)</f>
        <v/>
      </c>
      <c r="EQ27" s="42" t="str">
        <f>IF(AND(NOT(G30=""),CQ30=""),"G30のセルに診断名の入力がありますがCQ30のセルに発症年月日の入力がありません","")</f>
        <v/>
      </c>
    </row>
    <row r="28" spans="1:147" ht="14.25">
      <c r="A28" s="225" t="s">
        <v>240</v>
      </c>
      <c r="B28" s="226"/>
      <c r="C28" s="226"/>
      <c r="D28" s="226"/>
      <c r="E28" s="226"/>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2"/>
      <c r="EM28" s="35"/>
      <c r="EN28" s="5"/>
      <c r="EP28" t="str">
        <f>IF(EQ28="","",MAX($EP$1:EP27)+1)</f>
        <v/>
      </c>
      <c r="EQ28" s="42" t="str">
        <f>IF(AND(NOT(CQ30=""),G30=""),"CQ30のセルに発症年月日の入力がありますがG30のセルに診断名がありません","")</f>
        <v/>
      </c>
    </row>
    <row r="29" spans="1:147" ht="17.25">
      <c r="A29" s="227">
        <v>1</v>
      </c>
      <c r="B29" s="228"/>
      <c r="C29" s="228"/>
      <c r="D29" s="228"/>
      <c r="E29" s="228"/>
      <c r="F29" s="228"/>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151"/>
      <c r="BR29" s="151"/>
      <c r="BS29" s="151"/>
      <c r="BT29" s="151"/>
      <c r="BU29" s="151"/>
      <c r="BV29" s="228" t="s">
        <v>164</v>
      </c>
      <c r="BW29" s="228"/>
      <c r="BX29" s="228"/>
      <c r="BY29" s="228"/>
      <c r="BZ29" s="228"/>
      <c r="CA29" s="228"/>
      <c r="CB29" s="228"/>
      <c r="CC29" s="228"/>
      <c r="CD29" s="228"/>
      <c r="CE29" s="228"/>
      <c r="CF29" s="228"/>
      <c r="CG29" s="228"/>
      <c r="CH29" s="228"/>
      <c r="CI29" s="228"/>
      <c r="CJ29" s="228"/>
      <c r="CK29" s="151"/>
      <c r="CL29" s="151"/>
      <c r="CM29" s="151"/>
      <c r="CN29" s="151"/>
      <c r="CO29" s="228" t="s">
        <v>165</v>
      </c>
      <c r="CP29" s="228"/>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28" t="s">
        <v>166</v>
      </c>
      <c r="EB29" s="228"/>
      <c r="EC29" s="228"/>
      <c r="ED29" s="228"/>
      <c r="EE29" s="228"/>
      <c r="EF29" s="151"/>
      <c r="EG29" s="151"/>
      <c r="EH29" s="151"/>
      <c r="EI29" s="151"/>
      <c r="EJ29" s="151"/>
      <c r="EK29" s="151"/>
      <c r="EL29" s="152"/>
      <c r="EM29" s="35"/>
      <c r="EN29" s="4"/>
      <c r="EP29" t="str">
        <f>IF(EQ29="","",MAX($EP$1:EP28)+1)</f>
        <v/>
      </c>
      <c r="EQ29" s="42" t="str">
        <f>IF(AND(NOT(G31=""),CQ31=""),"G31のセルに診断名の入力がありますがCQ31のセルに発症年月日の入力がありません","")</f>
        <v/>
      </c>
    </row>
    <row r="30" spans="1:147" ht="17.25">
      <c r="A30" s="227">
        <v>2</v>
      </c>
      <c r="B30" s="228"/>
      <c r="C30" s="228"/>
      <c r="D30" s="228"/>
      <c r="E30" s="228"/>
      <c r="F30" s="228"/>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151"/>
      <c r="BR30" s="151"/>
      <c r="BS30" s="151"/>
      <c r="BT30" s="151"/>
      <c r="BU30" s="151"/>
      <c r="BV30" s="228" t="s">
        <v>164</v>
      </c>
      <c r="BW30" s="228"/>
      <c r="BX30" s="228"/>
      <c r="BY30" s="228"/>
      <c r="BZ30" s="228"/>
      <c r="CA30" s="228"/>
      <c r="CB30" s="228"/>
      <c r="CC30" s="228"/>
      <c r="CD30" s="228"/>
      <c r="CE30" s="228"/>
      <c r="CF30" s="228"/>
      <c r="CG30" s="228"/>
      <c r="CH30" s="228"/>
      <c r="CI30" s="228"/>
      <c r="CJ30" s="228"/>
      <c r="CK30" s="151"/>
      <c r="CL30" s="151"/>
      <c r="CM30" s="151"/>
      <c r="CN30" s="151"/>
      <c r="CO30" s="228" t="s">
        <v>142</v>
      </c>
      <c r="CP30" s="228"/>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28" t="s">
        <v>166</v>
      </c>
      <c r="EB30" s="228"/>
      <c r="EC30" s="228"/>
      <c r="ED30" s="228"/>
      <c r="EE30" s="228"/>
      <c r="EF30" s="151"/>
      <c r="EG30" s="151"/>
      <c r="EH30" s="151"/>
      <c r="EI30" s="151"/>
      <c r="EJ30" s="151"/>
      <c r="EK30" s="151"/>
      <c r="EL30" s="152"/>
      <c r="EM30" s="35"/>
      <c r="EN30" s="4"/>
      <c r="EP30" t="str">
        <f>IF(EQ30="","",MAX($EP$1:EP29)+1)</f>
        <v/>
      </c>
      <c r="EQ30" s="42" t="str">
        <f>IF(AND(NOT(CQ31=""),G31=""),"CQ31のセルに発症年月日の入力がありますがG31のセルに診断名がありません","")</f>
        <v/>
      </c>
    </row>
    <row r="31" spans="1:147" ht="17.25">
      <c r="A31" s="227">
        <v>3</v>
      </c>
      <c r="B31" s="228"/>
      <c r="C31" s="228"/>
      <c r="D31" s="228"/>
      <c r="E31" s="228"/>
      <c r="F31" s="228"/>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151"/>
      <c r="BR31" s="151"/>
      <c r="BS31" s="151"/>
      <c r="BT31" s="151"/>
      <c r="BU31" s="151"/>
      <c r="BV31" s="228" t="s">
        <v>164</v>
      </c>
      <c r="BW31" s="228"/>
      <c r="BX31" s="228"/>
      <c r="BY31" s="228"/>
      <c r="BZ31" s="228"/>
      <c r="CA31" s="228"/>
      <c r="CB31" s="228"/>
      <c r="CC31" s="228"/>
      <c r="CD31" s="228"/>
      <c r="CE31" s="228"/>
      <c r="CF31" s="228"/>
      <c r="CG31" s="228"/>
      <c r="CH31" s="228"/>
      <c r="CI31" s="228"/>
      <c r="CJ31" s="228"/>
      <c r="CK31" s="151"/>
      <c r="CL31" s="151"/>
      <c r="CM31" s="151"/>
      <c r="CN31" s="151"/>
      <c r="CO31" s="228" t="s">
        <v>167</v>
      </c>
      <c r="CP31" s="228"/>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28" t="s">
        <v>166</v>
      </c>
      <c r="EB31" s="228"/>
      <c r="EC31" s="228"/>
      <c r="ED31" s="228"/>
      <c r="EE31" s="228"/>
      <c r="EF31" s="151"/>
      <c r="EG31" s="151"/>
      <c r="EH31" s="151"/>
      <c r="EI31" s="151"/>
      <c r="EJ31" s="151"/>
      <c r="EK31" s="151"/>
      <c r="EL31" s="152"/>
      <c r="EM31" s="35"/>
      <c r="EN31" s="4"/>
      <c r="EP31">
        <f>IF(EQ31="","",MAX($EP$1:EP30)+1)</f>
        <v>22</v>
      </c>
      <c r="EQ31" s="42" t="str">
        <f>IF(AND(リスト!A7=FALSE,リスト!B7=FALSE,リスト!C7=FALSE),"34行目の症状としての安定性について該当するものを選択してください","")</f>
        <v>34行目の症状としての安定性について該当するものを選択してください</v>
      </c>
    </row>
    <row r="32" spans="1:147">
      <c r="A32" s="150"/>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2"/>
      <c r="EM32" s="35"/>
      <c r="EN32" s="4"/>
      <c r="EP32" t="str">
        <f>IF(EQ32="","",MAX($EP$1:EP31)+1)</f>
        <v/>
      </c>
      <c r="EQ32" s="42" t="str">
        <f>IF(AND(NOT(COUNTIF(リスト!A7:C7,FALSE)=3),COUNTIF(リスト!A7:C7,TRUE)&gt;1),"34行目の症状としての安定性が複数選択されています","")</f>
        <v/>
      </c>
    </row>
    <row r="33" spans="1:147" ht="12" customHeight="1">
      <c r="A33" s="232" t="s">
        <v>168</v>
      </c>
      <c r="B33" s="233"/>
      <c r="C33" s="233"/>
      <c r="D33" s="233"/>
      <c r="E33" s="233"/>
      <c r="F33" s="233"/>
      <c r="G33" s="233"/>
      <c r="H33" s="233"/>
      <c r="I33" s="233"/>
      <c r="J33" s="233"/>
      <c r="K33" s="233"/>
      <c r="L33" s="233"/>
      <c r="M33" s="233"/>
      <c r="N33" s="233"/>
      <c r="O33" s="233"/>
      <c r="P33" s="233"/>
      <c r="Q33" s="233"/>
      <c r="R33" s="233"/>
      <c r="S33" s="233"/>
      <c r="T33" s="233"/>
      <c r="U33" s="233"/>
      <c r="V33" s="233"/>
      <c r="W33" s="234"/>
      <c r="X33" s="188"/>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6"/>
      <c r="BO33" s="235" t="s">
        <v>169</v>
      </c>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6"/>
      <c r="EM33" s="35"/>
      <c r="EN33" s="4"/>
      <c r="EP33" t="str">
        <f>IF(EQ33="","",MAX($EP$1:EP32)+1)</f>
        <v/>
      </c>
      <c r="EQ33" s="42" t="str">
        <f>IF(AND(リスト!B7=TRUE,表!BO34=""),"34行目の症状としての安定性で「不安定」が選択されていますが、EQ33のセルに具体的な状況が入力されていません","")</f>
        <v/>
      </c>
    </row>
    <row r="34" spans="1:147" ht="21.95" customHeight="1">
      <c r="A34" s="236"/>
      <c r="B34" s="237"/>
      <c r="C34" s="237"/>
      <c r="D34" s="237"/>
      <c r="E34" s="237"/>
      <c r="F34" s="237"/>
      <c r="G34" s="237"/>
      <c r="H34" s="237"/>
      <c r="I34" s="237"/>
      <c r="J34" s="237"/>
      <c r="K34" s="237"/>
      <c r="L34" s="237"/>
      <c r="M34" s="237"/>
      <c r="N34" s="237"/>
      <c r="O34" s="237"/>
      <c r="P34" s="237"/>
      <c r="Q34" s="237"/>
      <c r="R34" s="237"/>
      <c r="S34" s="237"/>
      <c r="T34" s="237"/>
      <c r="U34" s="237"/>
      <c r="V34" s="237"/>
      <c r="W34" s="238"/>
      <c r="X34" s="150"/>
      <c r="Y34" s="151"/>
      <c r="Z34" s="151"/>
      <c r="AA34" s="151"/>
      <c r="AB34" s="54"/>
      <c r="AC34" s="55"/>
      <c r="AD34" s="55"/>
      <c r="AE34" s="56"/>
      <c r="AF34" s="198" t="s">
        <v>170</v>
      </c>
      <c r="AG34" s="199"/>
      <c r="AH34" s="199"/>
      <c r="AI34" s="199"/>
      <c r="AJ34" s="199"/>
      <c r="AK34" s="199"/>
      <c r="AL34" s="199"/>
      <c r="AM34" s="199"/>
      <c r="AN34" s="54"/>
      <c r="AO34" s="55"/>
      <c r="AP34" s="55"/>
      <c r="AQ34" s="56"/>
      <c r="AR34" s="156" t="s">
        <v>171</v>
      </c>
      <c r="AS34" s="157"/>
      <c r="AT34" s="157"/>
      <c r="AU34" s="157"/>
      <c r="AV34" s="157"/>
      <c r="AW34" s="157"/>
      <c r="AX34" s="157"/>
      <c r="AY34" s="157"/>
      <c r="AZ34" s="157"/>
      <c r="BA34" s="157"/>
      <c r="BB34" s="54" t="s">
        <v>243</v>
      </c>
      <c r="BC34" s="55"/>
      <c r="BD34" s="55"/>
      <c r="BE34" s="56"/>
      <c r="BF34" s="198" t="s">
        <v>83</v>
      </c>
      <c r="BG34" s="199"/>
      <c r="BH34" s="199"/>
      <c r="BI34" s="199"/>
      <c r="BJ34" s="199"/>
      <c r="BK34" s="199"/>
      <c r="BL34" s="199"/>
      <c r="BM34" s="199"/>
      <c r="BN34" s="239"/>
      <c r="BO34" s="240"/>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2"/>
      <c r="EM34" s="13"/>
      <c r="EN34" s="4"/>
      <c r="EP34">
        <f>IF(EQ34="","",MAX($EP$1:EP33)+1)</f>
        <v>23</v>
      </c>
      <c r="EQ34" s="42" t="str">
        <f>IF(A38="","A38のセルに生活機能低下の直接の原因になっている傷病等の入力がありません","")</f>
        <v>A38のセルに生活機能低下の直接の原因になっている傷病等の入力がありません</v>
      </c>
    </row>
    <row r="35" spans="1:147" ht="12" customHeight="1">
      <c r="A35" s="243"/>
      <c r="B35" s="244"/>
      <c r="C35" s="244"/>
      <c r="D35" s="244"/>
      <c r="E35" s="244"/>
      <c r="F35" s="244"/>
      <c r="G35" s="244"/>
      <c r="H35" s="244"/>
      <c r="I35" s="244"/>
      <c r="J35" s="244"/>
      <c r="K35" s="244"/>
      <c r="L35" s="244"/>
      <c r="M35" s="244"/>
      <c r="N35" s="244"/>
      <c r="O35" s="244"/>
      <c r="P35" s="244"/>
      <c r="Q35" s="244"/>
      <c r="R35" s="244"/>
      <c r="S35" s="244"/>
      <c r="T35" s="244"/>
      <c r="U35" s="244"/>
      <c r="V35" s="244"/>
      <c r="W35" s="245"/>
      <c r="X35" s="176"/>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8"/>
      <c r="BO35" s="246"/>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8"/>
      <c r="EM35" s="13"/>
      <c r="EN35" s="4"/>
      <c r="EP35">
        <f>IF(EQ35="","",MAX($EP$1:EP34)+1)</f>
        <v>24</v>
      </c>
      <c r="EQ35" s="42" t="str">
        <f>IF(COUNTIF(リスト!A11:I11,FALSE)=9,"53行目の障害高齢者の日常生活自立度が選択されていません","")</f>
        <v>53行目の障害高齢者の日常生活自立度が選択されていません</v>
      </c>
    </row>
    <row r="36" spans="1:147" ht="15.95" customHeight="1">
      <c r="A36" s="225" t="s">
        <v>172</v>
      </c>
      <c r="B36" s="226"/>
      <c r="C36" s="226"/>
      <c r="D36" s="226"/>
      <c r="E36" s="210"/>
      <c r="F36" s="210"/>
      <c r="G36" s="210"/>
      <c r="H36" s="210"/>
      <c r="I36" s="210"/>
      <c r="J36" s="210"/>
      <c r="K36" s="210"/>
      <c r="L36" s="210"/>
      <c r="M36" s="210"/>
      <c r="N36" s="210"/>
      <c r="O36" s="210"/>
      <c r="P36" s="210"/>
      <c r="Q36" s="210"/>
      <c r="R36" s="210"/>
      <c r="S36" s="210"/>
      <c r="T36" s="210"/>
      <c r="U36" s="210"/>
      <c r="V36" s="210"/>
      <c r="W36" s="210"/>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2"/>
      <c r="EM36" s="35"/>
      <c r="EN36" s="4"/>
      <c r="EP36" t="str">
        <f>IF(EQ36="","",MAX($EP$1:EP35)+1)</f>
        <v/>
      </c>
      <c r="EQ36" s="42" t="str">
        <f>IF(AND(NOT(COUNTIF(リスト!A11:I11,FALSE)=9),NOT(COUNTIF(リスト!A11:I11,TRUE)=1)),"53行目の障害高齢者の日常生活自立度が複数選択されています","")</f>
        <v/>
      </c>
    </row>
    <row r="37" spans="1:147" ht="15.95" customHeight="1">
      <c r="A37" s="150"/>
      <c r="B37" s="151"/>
      <c r="C37" s="151"/>
      <c r="D37" s="151"/>
      <c r="E37" s="151"/>
      <c r="F37" s="151"/>
      <c r="G37" s="151"/>
      <c r="H37" s="210" t="s">
        <v>238</v>
      </c>
      <c r="I37" s="157"/>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2"/>
      <c r="EM37" s="35"/>
      <c r="EN37" s="4"/>
      <c r="EP37">
        <f>IF(EQ37="","",MAX($EP$1:EP36)+1)</f>
        <v>25</v>
      </c>
      <c r="EQ37" s="42" t="str">
        <f>IF(COUNTIF(リスト!A15:H15,FALSE)=8,"55行目の認知症高齢者の日常生活自立度が選択されていません","")</f>
        <v>55行目の認知症高齢者の日常生活自立度が選択されていません</v>
      </c>
    </row>
    <row r="38" spans="1:147" ht="20.100000000000001" customHeight="1">
      <c r="A38" s="249"/>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1"/>
      <c r="EM38" s="13"/>
      <c r="EN38" s="4"/>
      <c r="EP38" t="str">
        <f>IF(EQ38="","",MAX($EP$1:EP37)+1)</f>
        <v/>
      </c>
      <c r="EQ38" s="42" t="str">
        <f>IF(AND(NOT(COUNTIF(リスト!A15:H15,FALSE)=8),NOT(COUNTIF(リスト!A15:H15,TRUE)=1)),"55行目の認知症高齢者の日常生活自立度が複数選択されています","")</f>
        <v/>
      </c>
    </row>
    <row r="39" spans="1:147" ht="20.100000000000001" customHeight="1">
      <c r="A39" s="249"/>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1"/>
      <c r="EM39" s="13"/>
      <c r="EN39" s="4"/>
      <c r="EP39">
        <f>IF(EQ39="","",MAX($EP$1:EP38)+1)</f>
        <v>26</v>
      </c>
      <c r="EQ39" s="42" t="str">
        <f>IF(AND(リスト!A19=FALSE,リスト!B19=FALSE),"59行目の短期記憶について選択がありません","")</f>
        <v>59行目の短期記憶について選択がありません</v>
      </c>
    </row>
    <row r="40" spans="1:147" ht="20.100000000000001" customHeight="1">
      <c r="A40" s="249"/>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1"/>
      <c r="EM40" s="13"/>
      <c r="EN40" s="4"/>
      <c r="EP40" t="str">
        <f>IF(EQ40="","",MAX($EP$1:EP39)+1)</f>
        <v/>
      </c>
      <c r="EQ40" s="42" t="str">
        <f>IF(AND(リスト!A19=TRUE,リスト!B19=TRUE),"59行目の短期記憶について複数の選択がされています","")</f>
        <v/>
      </c>
    </row>
    <row r="41" spans="1:147" ht="20.100000000000001" customHeight="1">
      <c r="A41" s="249"/>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1"/>
      <c r="EM41" s="13"/>
      <c r="EN41" s="4"/>
      <c r="EP41">
        <f>IF(EQ41="","",MAX($EP$1:EP40)+1)</f>
        <v>27</v>
      </c>
      <c r="EQ41" s="42" t="str">
        <f>IF(COUNTIF(リスト!A23:D23,FALSE)=4,"61行目の日常の意思決定を行うための認知能力に選択がありません","")</f>
        <v>61行目の日常の意思決定を行うための認知能力に選択がありません</v>
      </c>
    </row>
    <row r="42" spans="1:147" ht="20.100000000000001" customHeight="1">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c r="DV42" s="253"/>
      <c r="DW42" s="253"/>
      <c r="DX42" s="253"/>
      <c r="DY42" s="253"/>
      <c r="DZ42" s="253"/>
      <c r="EA42" s="253"/>
      <c r="EB42" s="253"/>
      <c r="EC42" s="253"/>
      <c r="ED42" s="253"/>
      <c r="EE42" s="253"/>
      <c r="EF42" s="253"/>
      <c r="EG42" s="253"/>
      <c r="EH42" s="253"/>
      <c r="EI42" s="253"/>
      <c r="EJ42" s="253"/>
      <c r="EK42" s="253"/>
      <c r="EL42" s="254"/>
      <c r="EM42" s="13"/>
      <c r="EN42" s="4"/>
      <c r="EP42" t="str">
        <f>IF(EQ42="","",MAX($EP$1:EP41)+1)</f>
        <v/>
      </c>
      <c r="EQ42" s="42" t="str">
        <f>IF(AND(NOT(COUNTIF(リスト!A23:D23,FALSE)=4),NOT(COUNTIF(リスト!A23:D23,TRUE)=1)),"61行目の日常の意思決定を行うための認知能力に複数の選択があります","")</f>
        <v/>
      </c>
    </row>
    <row r="43" spans="1:147" ht="17.100000000000001" customHeight="1">
      <c r="A43" s="222" t="s">
        <v>173</v>
      </c>
      <c r="B43" s="223"/>
      <c r="C43" s="223"/>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35"/>
      <c r="EN43" s="4"/>
      <c r="EP43">
        <f>IF(EQ43="","",MAX($EP$1:EP42)+1)</f>
        <v>28</v>
      </c>
      <c r="EQ43" s="42" t="str">
        <f>IF(COUNTIF(リスト!A27:D27,FALSE)=4,"63行目の自分の意思の伝達能力に選択がありません","")</f>
        <v>63行目の自分の意思の伝達能力に選択がありません</v>
      </c>
    </row>
    <row r="44" spans="1:147" ht="9.9499999999999993" customHeight="1">
      <c r="A44" s="188"/>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6"/>
      <c r="EM44" s="35"/>
      <c r="EN44" s="4"/>
      <c r="EP44" t="str">
        <f>IF(EQ44="","",MAX($EP$1:EP43)+1)</f>
        <v/>
      </c>
      <c r="EQ44" s="42" t="str">
        <f>IF(AND(NOT(COUNTIF(リスト!A27:D27,FALSE)=4),NOT(COUNTIF(リスト!A27:D27,TRUE)=1)),"63行目の自分の意思の伝達能力に複数の選択があります","")</f>
        <v/>
      </c>
    </row>
    <row r="45" spans="1:147" ht="26.1" customHeight="1">
      <c r="A45" s="150"/>
      <c r="B45" s="151"/>
      <c r="C45" s="151"/>
      <c r="D45" s="151"/>
      <c r="E45" s="255" t="s">
        <v>174</v>
      </c>
      <c r="F45" s="157"/>
      <c r="G45" s="151"/>
      <c r="H45" s="151"/>
      <c r="I45" s="151"/>
      <c r="J45" s="151"/>
      <c r="K45" s="151"/>
      <c r="L45" s="151"/>
      <c r="M45" s="151"/>
      <c r="N45" s="151"/>
      <c r="O45" s="151"/>
      <c r="P45" s="151"/>
      <c r="Q45" s="151"/>
      <c r="R45" s="151"/>
      <c r="S45" s="151"/>
      <c r="T45" s="151"/>
      <c r="U45" s="151"/>
      <c r="V45" s="151"/>
      <c r="W45" s="54"/>
      <c r="X45" s="55"/>
      <c r="Y45" s="55"/>
      <c r="Z45" s="56"/>
      <c r="AA45" s="151"/>
      <c r="AB45" s="210" t="s">
        <v>175</v>
      </c>
      <c r="AC45" s="151"/>
      <c r="AD45" s="151"/>
      <c r="AE45" s="151"/>
      <c r="AF45" s="151"/>
      <c r="AG45" s="151"/>
      <c r="AH45" s="151"/>
      <c r="AI45" s="151"/>
      <c r="AJ45" s="151"/>
      <c r="AK45" s="151"/>
      <c r="AL45" s="151"/>
      <c r="AM45" s="151"/>
      <c r="AN45" s="151"/>
      <c r="AO45" s="151"/>
      <c r="AP45" s="151"/>
      <c r="AQ45" s="151"/>
      <c r="AR45" s="151"/>
      <c r="AS45" s="151"/>
      <c r="AT45" s="256"/>
      <c r="AU45" s="256"/>
      <c r="AV45" s="256"/>
      <c r="AW45" s="54"/>
      <c r="AX45" s="55"/>
      <c r="AY45" s="55"/>
      <c r="AZ45" s="56"/>
      <c r="BA45" s="151"/>
      <c r="BB45" s="210" t="s">
        <v>176</v>
      </c>
      <c r="BC45" s="151"/>
      <c r="BD45" s="151"/>
      <c r="BE45" s="151"/>
      <c r="BF45" s="151"/>
      <c r="BG45" s="151"/>
      <c r="BH45" s="151"/>
      <c r="BI45" s="151"/>
      <c r="BJ45" s="151"/>
      <c r="BK45" s="151"/>
      <c r="BL45" s="151"/>
      <c r="BM45" s="151"/>
      <c r="BN45" s="151"/>
      <c r="BO45" s="151"/>
      <c r="BP45" s="151"/>
      <c r="BQ45" s="151"/>
      <c r="BR45" s="256"/>
      <c r="BS45" s="256"/>
      <c r="BT45" s="256"/>
      <c r="BU45" s="151"/>
      <c r="BV45" s="54"/>
      <c r="BW45" s="55"/>
      <c r="BX45" s="55"/>
      <c r="BY45" s="56"/>
      <c r="BZ45" s="210" t="s">
        <v>177</v>
      </c>
      <c r="CA45" s="151"/>
      <c r="CB45" s="151"/>
      <c r="CC45" s="151"/>
      <c r="CD45" s="151"/>
      <c r="CE45" s="151"/>
      <c r="CF45" s="151"/>
      <c r="CG45" s="151"/>
      <c r="CH45" s="151"/>
      <c r="CI45" s="151"/>
      <c r="CJ45" s="151"/>
      <c r="CK45" s="151"/>
      <c r="CL45" s="151"/>
      <c r="CM45" s="151"/>
      <c r="CN45" s="151"/>
      <c r="CO45" s="151"/>
      <c r="CP45" s="256"/>
      <c r="CQ45" s="256"/>
      <c r="CR45" s="54"/>
      <c r="CS45" s="55"/>
      <c r="CT45" s="55"/>
      <c r="CU45" s="56"/>
      <c r="CV45" s="210" t="s">
        <v>178</v>
      </c>
      <c r="CW45" s="151"/>
      <c r="CX45" s="157"/>
      <c r="CY45" s="151"/>
      <c r="CZ45" s="151"/>
      <c r="DA45" s="151"/>
      <c r="DB45" s="151"/>
      <c r="DC45" s="151"/>
      <c r="DD45" s="151"/>
      <c r="DE45" s="151"/>
      <c r="DF45" s="151"/>
      <c r="DG45" s="151"/>
      <c r="DH45" s="151"/>
      <c r="DI45" s="151"/>
      <c r="DJ45" s="151"/>
      <c r="DK45" s="151"/>
      <c r="DL45" s="151"/>
      <c r="DM45" s="151"/>
      <c r="DN45" s="256"/>
      <c r="DO45" s="256"/>
      <c r="DP45" s="256"/>
      <c r="DQ45" s="54"/>
      <c r="DR45" s="55"/>
      <c r="DS45" s="55"/>
      <c r="DT45" s="56"/>
      <c r="DU45" s="151"/>
      <c r="DV45" s="210" t="s">
        <v>179</v>
      </c>
      <c r="DW45" s="151"/>
      <c r="DX45" s="151"/>
      <c r="DY45" s="151"/>
      <c r="DZ45" s="151"/>
      <c r="EA45" s="151"/>
      <c r="EB45" s="256"/>
      <c r="EC45" s="151"/>
      <c r="ED45" s="151"/>
      <c r="EE45" s="151"/>
      <c r="EF45" s="151"/>
      <c r="EG45" s="151"/>
      <c r="EH45" s="151"/>
      <c r="EI45" s="151"/>
      <c r="EJ45" s="151"/>
      <c r="EK45" s="151"/>
      <c r="EL45" s="152"/>
      <c r="EM45" s="35"/>
      <c r="EN45" s="4"/>
      <c r="EP45">
        <f>IF(EQ45="","",MAX($EP$1:EP44)+1)</f>
        <v>29</v>
      </c>
      <c r="EQ45" s="42" t="str">
        <f>IF(AND(リスト!A31=FALSE,リスト!B31=FALSE),"67行目の認知症の行動・心理症状の有無に選択がありません","")</f>
        <v>67行目の認知症の行動・心理症状の有無に選択がありません</v>
      </c>
    </row>
    <row r="46" spans="1:147" ht="9.9499999999999993" customHeight="1">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257"/>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257"/>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257"/>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257"/>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2"/>
      <c r="EM46" s="35"/>
      <c r="EN46" s="4"/>
      <c r="EP46" t="str">
        <f>IF(EQ46="","",MAX($EP$1:EP45)+1)</f>
        <v/>
      </c>
      <c r="EQ46" s="42" t="str">
        <f>IF(AND(リスト!A31=TRUE,リスト!B31=TRUE),"67行目の認知症の行動・心理症状の有無が「無」「有」両方選択されています","")</f>
        <v/>
      </c>
    </row>
    <row r="47" spans="1:147" ht="26.1" customHeight="1">
      <c r="A47" s="150"/>
      <c r="B47" s="151"/>
      <c r="C47" s="151"/>
      <c r="D47" s="151"/>
      <c r="E47" s="151"/>
      <c r="F47" s="151"/>
      <c r="G47" s="151"/>
      <c r="H47" s="151"/>
      <c r="I47" s="151"/>
      <c r="J47" s="151"/>
      <c r="K47" s="151"/>
      <c r="L47" s="151"/>
      <c r="M47" s="151"/>
      <c r="N47" s="151"/>
      <c r="O47" s="151"/>
      <c r="P47" s="151"/>
      <c r="Q47" s="151"/>
      <c r="R47" s="151"/>
      <c r="S47" s="151"/>
      <c r="T47" s="151"/>
      <c r="U47" s="151"/>
      <c r="V47" s="151"/>
      <c r="W47" s="54"/>
      <c r="X47" s="55"/>
      <c r="Y47" s="55"/>
      <c r="Z47" s="56"/>
      <c r="AA47" s="151"/>
      <c r="AB47" s="210" t="s">
        <v>180</v>
      </c>
      <c r="AC47" s="151"/>
      <c r="AD47" s="151"/>
      <c r="AE47" s="151"/>
      <c r="AF47" s="151"/>
      <c r="AG47" s="151"/>
      <c r="AH47" s="151"/>
      <c r="AI47" s="151"/>
      <c r="AJ47" s="151"/>
      <c r="AK47" s="151"/>
      <c r="AL47" s="151"/>
      <c r="AM47" s="151"/>
      <c r="AN47" s="151"/>
      <c r="AO47" s="151"/>
      <c r="AP47" s="151"/>
      <c r="AQ47" s="151"/>
      <c r="AR47" s="151"/>
      <c r="AS47" s="151"/>
      <c r="AT47" s="151"/>
      <c r="AU47" s="151"/>
      <c r="AV47" s="151"/>
      <c r="AW47" s="54"/>
      <c r="AX47" s="55"/>
      <c r="AY47" s="55"/>
      <c r="AZ47" s="56"/>
      <c r="BA47" s="151"/>
      <c r="BB47" s="210" t="s">
        <v>181</v>
      </c>
      <c r="BC47" s="151"/>
      <c r="BD47" s="151"/>
      <c r="BE47" s="151"/>
      <c r="BF47" s="151"/>
      <c r="BG47" s="151"/>
      <c r="BH47" s="151"/>
      <c r="BI47" s="151"/>
      <c r="BJ47" s="151"/>
      <c r="BK47" s="151"/>
      <c r="BL47" s="151"/>
      <c r="BM47" s="151"/>
      <c r="BN47" s="151"/>
      <c r="BO47" s="151"/>
      <c r="BP47" s="151"/>
      <c r="BQ47" s="151"/>
      <c r="BR47" s="256"/>
      <c r="BS47" s="256"/>
      <c r="BT47" s="256"/>
      <c r="BU47" s="151"/>
      <c r="BV47" s="54" t="s">
        <v>8</v>
      </c>
      <c r="BW47" s="55"/>
      <c r="BX47" s="55"/>
      <c r="BY47" s="56"/>
      <c r="BZ47" s="210" t="s">
        <v>182</v>
      </c>
      <c r="CA47" s="151"/>
      <c r="CB47" s="151"/>
      <c r="CC47" s="151"/>
      <c r="CD47" s="151"/>
      <c r="CE47" s="151"/>
      <c r="CF47" s="151"/>
      <c r="CG47" s="151"/>
      <c r="CH47" s="151"/>
      <c r="CI47" s="151"/>
      <c r="CJ47" s="151"/>
      <c r="CK47" s="151"/>
      <c r="CL47" s="151"/>
      <c r="CM47" s="151"/>
      <c r="CN47" s="151"/>
      <c r="CO47" s="151"/>
      <c r="CP47" s="256"/>
      <c r="CQ47" s="256"/>
      <c r="CR47" s="54" t="s">
        <v>8</v>
      </c>
      <c r="CS47" s="55"/>
      <c r="CT47" s="55"/>
      <c r="CU47" s="56"/>
      <c r="CV47" s="210" t="s">
        <v>183</v>
      </c>
      <c r="CW47" s="151"/>
      <c r="CX47" s="157"/>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2"/>
      <c r="EM47" s="35"/>
      <c r="EN47" s="4"/>
      <c r="EP47" t="str">
        <f>IF(EQ47="","",MAX($EP$1:EP46)+1)</f>
        <v/>
      </c>
      <c r="EQ47" s="42" t="str">
        <f>IF(AND(リスト!A31=TRUE,NOT(COUNTIF(リスト!C31:N31,TRUE)=0)),"67行目の認知症の行動・心理症状に「無」が選択されていますが認知症の行動に選択があります","")</f>
        <v/>
      </c>
    </row>
    <row r="48" spans="1:147" ht="9.9499999999999993" customHeight="1">
      <c r="A48" s="150"/>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151"/>
      <c r="EJ48" s="151"/>
      <c r="EK48" s="151"/>
      <c r="EL48" s="152"/>
      <c r="EM48" s="35"/>
      <c r="EN48" s="4"/>
      <c r="EP48" t="str">
        <f>IF(EQ48="","",MAX($EP$1:EP47)+1)</f>
        <v/>
      </c>
      <c r="EQ48" s="42" t="str">
        <f>IF(AND(リスト!N31=TRUE,表!CZ69=""),"69行目で「その他」が選択されていますが()内に内容の記載がありません","")</f>
        <v/>
      </c>
    </row>
    <row r="49" spans="1:147" ht="26.1" customHeight="1">
      <c r="A49" s="150"/>
      <c r="B49" s="151"/>
      <c r="C49" s="151"/>
      <c r="D49" s="151"/>
      <c r="E49" s="255" t="s">
        <v>184</v>
      </c>
      <c r="F49" s="151"/>
      <c r="G49" s="151"/>
      <c r="H49" s="151"/>
      <c r="I49" s="151"/>
      <c r="J49" s="151"/>
      <c r="K49" s="151"/>
      <c r="L49" s="151"/>
      <c r="M49" s="151"/>
      <c r="N49" s="151"/>
      <c r="O49" s="151"/>
      <c r="P49" s="151"/>
      <c r="Q49" s="151"/>
      <c r="R49" s="151"/>
      <c r="S49" s="151"/>
      <c r="T49" s="151"/>
      <c r="U49" s="151"/>
      <c r="V49" s="151"/>
      <c r="W49" s="54"/>
      <c r="X49" s="55"/>
      <c r="Y49" s="55"/>
      <c r="Z49" s="56"/>
      <c r="AA49" s="151"/>
      <c r="AB49" s="258" t="s">
        <v>239</v>
      </c>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151"/>
      <c r="BE49" s="151"/>
      <c r="BF49" s="54"/>
      <c r="BG49" s="55"/>
      <c r="BH49" s="55"/>
      <c r="BI49" s="56"/>
      <c r="BJ49" s="151"/>
      <c r="BK49" s="210" t="s">
        <v>185</v>
      </c>
      <c r="BL49" s="151"/>
      <c r="BM49" s="151"/>
      <c r="BN49" s="151"/>
      <c r="BO49" s="151"/>
      <c r="BP49" s="151"/>
      <c r="BQ49" s="151"/>
      <c r="BR49" s="151"/>
      <c r="BS49" s="151"/>
      <c r="BT49" s="151"/>
      <c r="BU49" s="151"/>
      <c r="BV49" s="151"/>
      <c r="BW49" s="151"/>
      <c r="BX49" s="151"/>
      <c r="BY49" s="151"/>
      <c r="BZ49" s="151"/>
      <c r="CA49" s="151"/>
      <c r="CB49" s="151"/>
      <c r="CC49" s="255" t="s">
        <v>186</v>
      </c>
      <c r="CD49" s="151"/>
      <c r="CE49" s="151"/>
      <c r="CF49" s="259"/>
      <c r="CG49" s="151"/>
      <c r="CH49" s="151"/>
      <c r="CI49" s="151"/>
      <c r="CJ49" s="151"/>
      <c r="CK49" s="151"/>
      <c r="CL49" s="151"/>
      <c r="CM49" s="151"/>
      <c r="CN49" s="151"/>
      <c r="CO49" s="151"/>
      <c r="CP49" s="151"/>
      <c r="CQ49" s="151"/>
      <c r="CR49" s="151"/>
      <c r="CS49" s="151"/>
      <c r="CT49" s="151"/>
      <c r="CU49" s="54"/>
      <c r="CV49" s="55"/>
      <c r="CW49" s="55"/>
      <c r="CX49" s="56"/>
      <c r="CY49" s="151"/>
      <c r="CZ49" s="151"/>
      <c r="DA49" s="260" t="s">
        <v>187</v>
      </c>
      <c r="DB49" s="260"/>
      <c r="DC49" s="260"/>
      <c r="DD49" s="260"/>
      <c r="DE49" s="260"/>
      <c r="DF49" s="260"/>
      <c r="DG49" s="260"/>
      <c r="DH49" s="260"/>
      <c r="DI49" s="260"/>
      <c r="DJ49" s="260"/>
      <c r="DK49" s="260"/>
      <c r="DL49" s="260"/>
      <c r="DM49" s="260"/>
      <c r="DN49" s="260"/>
      <c r="DO49" s="260"/>
      <c r="DP49" s="260"/>
      <c r="DQ49" s="260"/>
      <c r="DR49" s="260"/>
      <c r="DS49" s="260"/>
      <c r="DT49" s="260"/>
      <c r="DU49" s="260"/>
      <c r="DV49" s="260"/>
      <c r="DW49" s="260"/>
      <c r="DX49" s="260"/>
      <c r="DY49" s="260"/>
      <c r="DZ49" s="260"/>
      <c r="EA49" s="260"/>
      <c r="EB49" s="260"/>
      <c r="EC49" s="260"/>
      <c r="ED49" s="260"/>
      <c r="EE49" s="260"/>
      <c r="EF49" s="260"/>
      <c r="EG49" s="260"/>
      <c r="EH49" s="260"/>
      <c r="EI49" s="260"/>
      <c r="EJ49" s="260"/>
      <c r="EK49" s="260"/>
      <c r="EL49" s="261"/>
      <c r="EM49" s="41"/>
      <c r="EN49" s="4"/>
      <c r="EP49" t="str">
        <f>IF(EQ49="","",MAX($EP$1:EP48)+1)</f>
        <v/>
      </c>
      <c r="EQ49" s="42" t="str">
        <f>IF(AND(NOT(CZ69=""),リスト!N31=FALSE),"69行目で「その他」を選択していませんが()内に入力があります","")</f>
        <v/>
      </c>
    </row>
    <row r="50" spans="1:147" ht="9.9499999999999993" customHeight="1">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177"/>
      <c r="DS50" s="177"/>
      <c r="DT50" s="177"/>
      <c r="DU50" s="177"/>
      <c r="DV50" s="177"/>
      <c r="DW50" s="177"/>
      <c r="DX50" s="177"/>
      <c r="DY50" s="177"/>
      <c r="DZ50" s="177"/>
      <c r="EA50" s="177"/>
      <c r="EB50" s="177"/>
      <c r="EC50" s="177"/>
      <c r="ED50" s="177"/>
      <c r="EE50" s="177"/>
      <c r="EF50" s="177"/>
      <c r="EG50" s="177"/>
      <c r="EH50" s="177"/>
      <c r="EI50" s="177"/>
      <c r="EJ50" s="177"/>
      <c r="EK50" s="177"/>
      <c r="EL50" s="178"/>
      <c r="EM50" s="35"/>
      <c r="EN50" s="4"/>
      <c r="EP50">
        <f>IF(EQ50="","",MAX($EP$1:EP49)+1)</f>
        <v>30</v>
      </c>
      <c r="EQ50" s="42" t="str">
        <f>IF(AND(リスト!A35=FALSE,リスト!B35=FALSE),"73行目のその他の精神・神経症状の有無が選択されていません","")</f>
        <v>73行目のその他の精神・神経症状の有無が選択されていません</v>
      </c>
    </row>
    <row r="51" spans="1:147" ht="17.100000000000001" customHeight="1">
      <c r="A51" s="222" t="s">
        <v>188</v>
      </c>
      <c r="B51" s="223"/>
      <c r="C51" s="223"/>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35"/>
      <c r="EN51" s="4"/>
      <c r="EP51" t="str">
        <f>IF(EQ51="","",MAX($EP$1:EP50)+1)</f>
        <v/>
      </c>
      <c r="EQ51" s="42" t="str">
        <f>IF(AND(リスト!A35=TRUE,リスト!B35=TRUE),"73行目のその他の精神・神経症状の有無に「無」「有」両方が選択されています","")</f>
        <v/>
      </c>
    </row>
    <row r="52" spans="1:147" ht="15" customHeight="1">
      <c r="A52" s="262" t="s">
        <v>189</v>
      </c>
      <c r="B52" s="263"/>
      <c r="C52" s="263"/>
      <c r="D52" s="263"/>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6"/>
      <c r="EM52" s="35"/>
      <c r="EN52" s="4"/>
      <c r="EP52" t="str">
        <f>IF(EQ52="","",MAX($EP$1:EP51)+1)</f>
        <v/>
      </c>
      <c r="EQ52" s="42" t="str">
        <f>IF(AND(リスト!B35=TRUE,表!AH73=""),"73行目でその他の精神・神経症状に「有」が選択されていますがAH73のセルに症状名の入力がありません","")</f>
        <v/>
      </c>
    </row>
    <row r="53" spans="1:147" ht="26.1" customHeight="1">
      <c r="A53" s="150"/>
      <c r="B53" s="151"/>
      <c r="C53" s="151"/>
      <c r="D53" s="151"/>
      <c r="E53" s="151"/>
      <c r="F53" s="151"/>
      <c r="G53" s="151"/>
      <c r="H53" s="151"/>
      <c r="I53" s="199" t="s">
        <v>190</v>
      </c>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51"/>
      <c r="BF53" s="54"/>
      <c r="BG53" s="55"/>
      <c r="BH53" s="55"/>
      <c r="BI53" s="56"/>
      <c r="BJ53" s="264" t="s">
        <v>43</v>
      </c>
      <c r="BK53" s="265"/>
      <c r="BL53" s="151"/>
      <c r="BM53" s="151"/>
      <c r="BN53" s="151"/>
      <c r="BO53" s="151"/>
      <c r="BP53" s="151"/>
      <c r="BQ53" s="151"/>
      <c r="BR53" s="54"/>
      <c r="BS53" s="55"/>
      <c r="BT53" s="55"/>
      <c r="BU53" s="56"/>
      <c r="BV53" s="264" t="s">
        <v>191</v>
      </c>
      <c r="BW53" s="151"/>
      <c r="BX53" s="151"/>
      <c r="BY53" s="151"/>
      <c r="BZ53" s="54"/>
      <c r="CA53" s="55"/>
      <c r="CB53" s="55"/>
      <c r="CC53" s="56"/>
      <c r="CD53" s="264" t="s">
        <v>192</v>
      </c>
      <c r="CE53" s="151"/>
      <c r="CF53" s="151"/>
      <c r="CG53" s="151"/>
      <c r="CH53" s="151"/>
      <c r="CI53" s="54"/>
      <c r="CJ53" s="55"/>
      <c r="CK53" s="55"/>
      <c r="CL53" s="56"/>
      <c r="CM53" s="264" t="s">
        <v>193</v>
      </c>
      <c r="CN53" s="151"/>
      <c r="CO53" s="151"/>
      <c r="CP53" s="151"/>
      <c r="CQ53" s="157"/>
      <c r="CR53" s="54"/>
      <c r="CS53" s="55"/>
      <c r="CT53" s="55"/>
      <c r="CU53" s="56"/>
      <c r="CV53" s="264" t="s">
        <v>194</v>
      </c>
      <c r="CW53" s="151"/>
      <c r="CX53" s="151"/>
      <c r="CY53" s="151"/>
      <c r="CZ53" s="54" t="s">
        <v>8</v>
      </c>
      <c r="DA53" s="55"/>
      <c r="DB53" s="55"/>
      <c r="DC53" s="56"/>
      <c r="DD53" s="264" t="s">
        <v>195</v>
      </c>
      <c r="DE53" s="151"/>
      <c r="DF53" s="151"/>
      <c r="DG53" s="151"/>
      <c r="DH53" s="151"/>
      <c r="DI53" s="54" t="s">
        <v>243</v>
      </c>
      <c r="DJ53" s="55"/>
      <c r="DK53" s="55"/>
      <c r="DL53" s="56"/>
      <c r="DM53" s="264" t="s">
        <v>196</v>
      </c>
      <c r="DN53" s="151"/>
      <c r="DO53" s="151"/>
      <c r="DP53" s="151"/>
      <c r="DQ53" s="54"/>
      <c r="DR53" s="55"/>
      <c r="DS53" s="55"/>
      <c r="DT53" s="56"/>
      <c r="DU53" s="264" t="s">
        <v>197</v>
      </c>
      <c r="DV53" s="151"/>
      <c r="DW53" s="151"/>
      <c r="DX53" s="151"/>
      <c r="DY53" s="151"/>
      <c r="DZ53" s="54"/>
      <c r="EA53" s="55"/>
      <c r="EB53" s="55"/>
      <c r="EC53" s="56"/>
      <c r="ED53" s="264" t="s">
        <v>198</v>
      </c>
      <c r="EE53" s="151"/>
      <c r="EF53" s="151"/>
      <c r="EG53" s="151"/>
      <c r="EH53" s="151"/>
      <c r="EI53" s="151"/>
      <c r="EJ53" s="151"/>
      <c r="EK53" s="151"/>
      <c r="EL53" s="152"/>
      <c r="EM53" s="35"/>
      <c r="EN53" s="4"/>
      <c r="EP53" t="str">
        <f>IF(EQ53="","",MAX($EP$1:EP52)+1)</f>
        <v/>
      </c>
      <c r="EQ53" s="42" t="str">
        <f>IF(AND(NOT(AH73=""),リスト!B35=FALSE),"AH73のセルに症状名の入力がありますが、73行目のその他の精神・神経症状に「有」が選択されていません","")</f>
        <v/>
      </c>
    </row>
    <row r="54" spans="1:147" ht="8.1" customHeight="1">
      <c r="A54" s="150"/>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257"/>
      <c r="BK54" s="151"/>
      <c r="BL54" s="151"/>
      <c r="BM54" s="151"/>
      <c r="BN54" s="151"/>
      <c r="BO54" s="151"/>
      <c r="BP54" s="151"/>
      <c r="BQ54" s="151"/>
      <c r="BR54" s="151"/>
      <c r="BS54" s="151"/>
      <c r="BT54" s="151"/>
      <c r="BU54" s="151"/>
      <c r="BV54" s="257"/>
      <c r="BW54" s="151"/>
      <c r="BX54" s="151"/>
      <c r="BY54" s="151"/>
      <c r="BZ54" s="151"/>
      <c r="CA54" s="151"/>
      <c r="CB54" s="151"/>
      <c r="CC54" s="151"/>
      <c r="CD54" s="257"/>
      <c r="CE54" s="151"/>
      <c r="CF54" s="151"/>
      <c r="CG54" s="151"/>
      <c r="CH54" s="151"/>
      <c r="CI54" s="151"/>
      <c r="CJ54" s="151"/>
      <c r="CK54" s="151"/>
      <c r="CL54" s="151"/>
      <c r="CM54" s="257"/>
      <c r="CN54" s="151"/>
      <c r="CO54" s="151"/>
      <c r="CP54" s="151"/>
      <c r="CQ54" s="157"/>
      <c r="CR54" s="151"/>
      <c r="CS54" s="151"/>
      <c r="CT54" s="151"/>
      <c r="CU54" s="151"/>
      <c r="CV54" s="257"/>
      <c r="CW54" s="151"/>
      <c r="CX54" s="151"/>
      <c r="CY54" s="151"/>
      <c r="CZ54" s="151"/>
      <c r="DA54" s="151"/>
      <c r="DB54" s="151"/>
      <c r="DC54" s="151"/>
      <c r="DD54" s="257"/>
      <c r="DE54" s="151"/>
      <c r="DF54" s="151"/>
      <c r="DG54" s="151"/>
      <c r="DH54" s="151"/>
      <c r="DI54" s="151"/>
      <c r="DJ54" s="151"/>
      <c r="DK54" s="151"/>
      <c r="DL54" s="151"/>
      <c r="DM54" s="257"/>
      <c r="DN54" s="151"/>
      <c r="DO54" s="151"/>
      <c r="DP54" s="151"/>
      <c r="DQ54" s="151"/>
      <c r="DR54" s="151"/>
      <c r="DS54" s="151"/>
      <c r="DT54" s="151"/>
      <c r="DU54" s="257"/>
      <c r="DV54" s="151"/>
      <c r="DW54" s="151"/>
      <c r="DX54" s="151"/>
      <c r="DY54" s="151"/>
      <c r="DZ54" s="151"/>
      <c r="EA54" s="151"/>
      <c r="EB54" s="151"/>
      <c r="EC54" s="151"/>
      <c r="ED54" s="151"/>
      <c r="EE54" s="151"/>
      <c r="EF54" s="151"/>
      <c r="EG54" s="151"/>
      <c r="EH54" s="151"/>
      <c r="EI54" s="151"/>
      <c r="EJ54" s="151"/>
      <c r="EK54" s="151"/>
      <c r="EL54" s="152"/>
      <c r="EM54" s="35"/>
      <c r="EN54" s="4"/>
      <c r="EP54" t="str">
        <f>IF(EQ54="","",MAX($EP$1:EP53)+1)</f>
        <v/>
      </c>
      <c r="EQ54" s="42" t="str">
        <f>IF(AND(リスト!B35=TRUE,リスト!C35=FALSE,リスト!D35=FALSE),"73行目でその他の精神・神経症状に「有」を選択していますが専門医受診の有無が選択されていません","")</f>
        <v/>
      </c>
    </row>
    <row r="55" spans="1:147" ht="26.1" customHeight="1">
      <c r="A55" s="150"/>
      <c r="B55" s="151"/>
      <c r="C55" s="151"/>
      <c r="D55" s="151"/>
      <c r="E55" s="151"/>
      <c r="F55" s="151"/>
      <c r="G55" s="151"/>
      <c r="H55" s="151"/>
      <c r="I55" s="199" t="s">
        <v>199</v>
      </c>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51"/>
      <c r="BF55" s="54"/>
      <c r="BG55" s="55"/>
      <c r="BH55" s="55"/>
      <c r="BI55" s="56"/>
      <c r="BJ55" s="264" t="s">
        <v>43</v>
      </c>
      <c r="BK55" s="265"/>
      <c r="BL55" s="151"/>
      <c r="BM55" s="151"/>
      <c r="BN55" s="151"/>
      <c r="BO55" s="151"/>
      <c r="BP55" s="151"/>
      <c r="BQ55" s="151"/>
      <c r="BR55" s="54"/>
      <c r="BS55" s="55"/>
      <c r="BT55" s="55"/>
      <c r="BU55" s="56"/>
      <c r="BV55" s="264" t="s">
        <v>200</v>
      </c>
      <c r="BW55" s="151"/>
      <c r="BX55" s="151"/>
      <c r="BY55" s="151"/>
      <c r="BZ55" s="54" t="s">
        <v>8</v>
      </c>
      <c r="CA55" s="55"/>
      <c r="CB55" s="55"/>
      <c r="CC55" s="56"/>
      <c r="CD55" s="264" t="s">
        <v>201</v>
      </c>
      <c r="CE55" s="151"/>
      <c r="CF55" s="151"/>
      <c r="CG55" s="151"/>
      <c r="CH55" s="151"/>
      <c r="CI55" s="54"/>
      <c r="CJ55" s="55"/>
      <c r="CK55" s="55"/>
      <c r="CL55" s="56"/>
      <c r="CM55" s="264" t="s">
        <v>202</v>
      </c>
      <c r="CN55" s="151"/>
      <c r="CO55" s="266"/>
      <c r="CP55" s="151"/>
      <c r="CQ55" s="157"/>
      <c r="CR55" s="54"/>
      <c r="CS55" s="55"/>
      <c r="CT55" s="55"/>
      <c r="CU55" s="56"/>
      <c r="CV55" s="264" t="s">
        <v>203</v>
      </c>
      <c r="CW55" s="151"/>
      <c r="CX55" s="151"/>
      <c r="CY55" s="151"/>
      <c r="CZ55" s="54"/>
      <c r="DA55" s="55"/>
      <c r="DB55" s="55"/>
      <c r="DC55" s="56"/>
      <c r="DD55" s="264" t="s">
        <v>204</v>
      </c>
      <c r="DE55" s="151"/>
      <c r="DF55" s="151"/>
      <c r="DG55" s="151"/>
      <c r="DH55" s="151"/>
      <c r="DI55" s="54"/>
      <c r="DJ55" s="55"/>
      <c r="DK55" s="55"/>
      <c r="DL55" s="56"/>
      <c r="DM55" s="264" t="s">
        <v>205</v>
      </c>
      <c r="DN55" s="151"/>
      <c r="DO55" s="151"/>
      <c r="DP55" s="151"/>
      <c r="DQ55" s="54"/>
      <c r="DR55" s="55"/>
      <c r="DS55" s="55"/>
      <c r="DT55" s="56"/>
      <c r="DU55" s="264" t="s">
        <v>206</v>
      </c>
      <c r="DV55" s="151"/>
      <c r="DW55" s="151"/>
      <c r="DX55" s="151"/>
      <c r="DY55" s="151"/>
      <c r="DZ55" s="151"/>
      <c r="EA55" s="151"/>
      <c r="EB55" s="151"/>
      <c r="EC55" s="265"/>
      <c r="ED55" s="151"/>
      <c r="EE55" s="151"/>
      <c r="EF55" s="151"/>
      <c r="EG55" s="151"/>
      <c r="EH55" s="151"/>
      <c r="EI55" s="151"/>
      <c r="EJ55" s="151"/>
      <c r="EK55" s="151"/>
      <c r="EL55" s="152"/>
      <c r="EM55" s="35"/>
      <c r="EN55" s="4"/>
      <c r="EP55" t="str">
        <f>IF(EQ55="","",MAX($EP$1:EP54)+1)</f>
        <v/>
      </c>
      <c r="EQ55" s="42" t="str">
        <f>IF(AND(リスト!C35=TRUE,リスト!D35=TRUE),"73行目の専門医受診の有無に「有」「無」両方が選択されています","")</f>
        <v/>
      </c>
    </row>
    <row r="56" spans="1:147" ht="8.1" customHeight="1">
      <c r="A56" s="176"/>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177"/>
      <c r="EC56" s="177"/>
      <c r="ED56" s="177"/>
      <c r="EE56" s="177"/>
      <c r="EF56" s="177"/>
      <c r="EG56" s="177"/>
      <c r="EH56" s="177"/>
      <c r="EI56" s="177"/>
      <c r="EJ56" s="177"/>
      <c r="EK56" s="177"/>
      <c r="EL56" s="178"/>
      <c r="EM56" s="35"/>
      <c r="EN56" s="4"/>
      <c r="EP56" t="str">
        <f>IF(EQ56="","",MAX($EP$1:EP55)+1)</f>
        <v/>
      </c>
      <c r="EQ56" s="42" t="str">
        <f>IF(AND(リスト!C35=TRUE,表!CW73=""),"73行目の専門医受診の有無で「有」が選択されていますが()内に入力がありません","")</f>
        <v/>
      </c>
    </row>
    <row r="57" spans="1:147" ht="14.25">
      <c r="A57" s="262" t="s">
        <v>207</v>
      </c>
      <c r="B57" s="226"/>
      <c r="C57" s="226"/>
      <c r="D57" s="226"/>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1"/>
      <c r="DF57" s="151"/>
      <c r="DG57" s="151"/>
      <c r="DH57" s="151"/>
      <c r="DI57" s="151"/>
      <c r="DJ57" s="151"/>
      <c r="DK57" s="151"/>
      <c r="DL57" s="151"/>
      <c r="DM57" s="151"/>
      <c r="DN57" s="151"/>
      <c r="DO57" s="151"/>
      <c r="DP57" s="151"/>
      <c r="DQ57" s="151"/>
      <c r="DR57" s="151"/>
      <c r="DS57" s="151"/>
      <c r="DT57" s="151"/>
      <c r="DU57" s="151"/>
      <c r="DV57" s="151"/>
      <c r="DW57" s="151"/>
      <c r="DX57" s="151"/>
      <c r="DY57" s="151"/>
      <c r="DZ57" s="151"/>
      <c r="EA57" s="151"/>
      <c r="EB57" s="151"/>
      <c r="EC57" s="151"/>
      <c r="ED57" s="151"/>
      <c r="EE57" s="151"/>
      <c r="EF57" s="151"/>
      <c r="EG57" s="151"/>
      <c r="EH57" s="151"/>
      <c r="EI57" s="151"/>
      <c r="EJ57" s="151"/>
      <c r="EK57" s="151"/>
      <c r="EL57" s="152"/>
      <c r="EM57" s="35"/>
      <c r="EN57" s="4"/>
      <c r="EP57" t="str">
        <f>IF(EQ57="","",MAX($EP$1:EP56)+1)</f>
        <v/>
      </c>
      <c r="EQ57" s="42" t="str">
        <f>IF(AND(リスト!B31=TRUE,COUNTIF(リスト!C31:N31,FALSE)=12),"67行目の認知症の行動・心理症状に「有」を選択していますが、該当する言動・心理症状に選択がありません","")</f>
        <v/>
      </c>
    </row>
    <row r="58" spans="1:147" ht="3.95" customHeight="1">
      <c r="A58" s="150"/>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51"/>
      <c r="DI58" s="151"/>
      <c r="DJ58" s="151"/>
      <c r="DK58" s="151"/>
      <c r="DL58" s="151"/>
      <c r="DM58" s="151"/>
      <c r="DN58" s="151"/>
      <c r="DO58" s="151"/>
      <c r="DP58" s="151"/>
      <c r="DQ58" s="151"/>
      <c r="DR58" s="151"/>
      <c r="DS58" s="151"/>
      <c r="DT58" s="151"/>
      <c r="DU58" s="151"/>
      <c r="DV58" s="151"/>
      <c r="DW58" s="151"/>
      <c r="DX58" s="151"/>
      <c r="DY58" s="151"/>
      <c r="DZ58" s="151"/>
      <c r="EA58" s="151"/>
      <c r="EB58" s="151"/>
      <c r="EC58" s="151"/>
      <c r="ED58" s="151"/>
      <c r="EE58" s="151"/>
      <c r="EF58" s="151"/>
      <c r="EG58" s="151"/>
      <c r="EH58" s="151"/>
      <c r="EI58" s="151"/>
      <c r="EJ58" s="151"/>
      <c r="EK58" s="151"/>
      <c r="EL58" s="152"/>
      <c r="EM58" s="35"/>
      <c r="EN58" s="4"/>
    </row>
    <row r="59" spans="1:147" ht="26.1" customHeight="1">
      <c r="A59" s="150"/>
      <c r="B59" s="151"/>
      <c r="C59" s="151"/>
      <c r="D59" s="151"/>
      <c r="E59" s="151"/>
      <c r="F59" s="151"/>
      <c r="G59" s="151"/>
      <c r="H59" s="151"/>
      <c r="I59" s="199" t="s">
        <v>208</v>
      </c>
      <c r="J59" s="199"/>
      <c r="K59" s="199"/>
      <c r="L59" s="199"/>
      <c r="M59" s="199"/>
      <c r="N59" s="199"/>
      <c r="O59" s="199"/>
      <c r="P59" s="199"/>
      <c r="Q59" s="199"/>
      <c r="R59" s="199"/>
      <c r="S59" s="199"/>
      <c r="T59" s="199"/>
      <c r="U59" s="199"/>
      <c r="V59" s="199"/>
      <c r="W59" s="199"/>
      <c r="X59" s="151"/>
      <c r="Y59" s="151"/>
      <c r="Z59" s="151"/>
      <c r="AA59" s="54"/>
      <c r="AB59" s="55"/>
      <c r="AC59" s="55"/>
      <c r="AD59" s="56"/>
      <c r="AE59" s="267"/>
      <c r="AF59" s="154" t="s">
        <v>209</v>
      </c>
      <c r="AG59" s="154"/>
      <c r="AH59" s="154"/>
      <c r="AI59" s="154"/>
      <c r="AJ59" s="154"/>
      <c r="AK59" s="151"/>
      <c r="AL59" s="151"/>
      <c r="AM59" s="151"/>
      <c r="AN59" s="54"/>
      <c r="AO59" s="55"/>
      <c r="AP59" s="55"/>
      <c r="AQ59" s="56"/>
      <c r="AR59" s="151"/>
      <c r="AS59" s="151"/>
      <c r="AT59" s="151"/>
      <c r="AU59" s="154" t="s">
        <v>210</v>
      </c>
      <c r="AV59" s="154"/>
      <c r="AW59" s="154"/>
      <c r="AX59" s="154"/>
      <c r="AY59" s="154"/>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51"/>
      <c r="DI59" s="151"/>
      <c r="DJ59" s="151"/>
      <c r="DK59" s="151"/>
      <c r="DL59" s="151"/>
      <c r="DM59" s="151"/>
      <c r="DN59" s="151"/>
      <c r="DO59" s="151"/>
      <c r="DP59" s="151"/>
      <c r="DQ59" s="151"/>
      <c r="DR59" s="151"/>
      <c r="DS59" s="151"/>
      <c r="DT59" s="151"/>
      <c r="DU59" s="151"/>
      <c r="DV59" s="151"/>
      <c r="DW59" s="151"/>
      <c r="DX59" s="151"/>
      <c r="DY59" s="151"/>
      <c r="DZ59" s="151"/>
      <c r="EA59" s="151"/>
      <c r="EB59" s="151"/>
      <c r="EC59" s="151"/>
      <c r="ED59" s="151"/>
      <c r="EE59" s="151"/>
      <c r="EF59" s="151"/>
      <c r="EG59" s="151"/>
      <c r="EH59" s="151"/>
      <c r="EI59" s="151"/>
      <c r="EJ59" s="151"/>
      <c r="EK59" s="151"/>
      <c r="EL59" s="152"/>
      <c r="EM59" s="35"/>
      <c r="EN59" s="4"/>
    </row>
    <row r="60" spans="1:147" ht="3.95" customHeight="1">
      <c r="A60" s="150"/>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151"/>
      <c r="EJ60" s="151"/>
      <c r="EK60" s="151"/>
      <c r="EL60" s="152"/>
      <c r="EM60" s="35"/>
      <c r="EN60" s="4"/>
    </row>
    <row r="61" spans="1:147" ht="26.1" customHeight="1">
      <c r="A61" s="150"/>
      <c r="B61" s="151"/>
      <c r="C61" s="151"/>
      <c r="D61" s="151"/>
      <c r="E61" s="151"/>
      <c r="F61" s="151"/>
      <c r="G61" s="151"/>
      <c r="H61" s="151"/>
      <c r="I61" s="264" t="s">
        <v>211</v>
      </c>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8"/>
      <c r="AP61" s="268"/>
      <c r="AQ61" s="268"/>
      <c r="AR61" s="268"/>
      <c r="AS61" s="268"/>
      <c r="AT61" s="268"/>
      <c r="AU61" s="268"/>
      <c r="AV61" s="151"/>
      <c r="AW61" s="151"/>
      <c r="AX61" s="54"/>
      <c r="AY61" s="55"/>
      <c r="AZ61" s="55"/>
      <c r="BA61" s="56"/>
      <c r="BB61" s="264" t="s">
        <v>43</v>
      </c>
      <c r="BC61" s="151"/>
      <c r="BD61" s="151"/>
      <c r="BE61" s="151"/>
      <c r="BF61" s="151"/>
      <c r="BG61" s="151"/>
      <c r="BH61" s="151"/>
      <c r="BI61" s="151"/>
      <c r="BJ61" s="151"/>
      <c r="BK61" s="54" t="s">
        <v>243</v>
      </c>
      <c r="BL61" s="55"/>
      <c r="BM61" s="55"/>
      <c r="BN61" s="56"/>
      <c r="BO61" s="153" t="s">
        <v>212</v>
      </c>
      <c r="BP61" s="155"/>
      <c r="BQ61" s="155"/>
      <c r="BR61" s="155"/>
      <c r="BS61" s="155"/>
      <c r="BT61" s="155"/>
      <c r="BU61" s="155"/>
      <c r="BV61" s="151"/>
      <c r="BW61" s="151"/>
      <c r="BX61" s="151"/>
      <c r="BY61" s="151"/>
      <c r="BZ61" s="151"/>
      <c r="CA61" s="151"/>
      <c r="CB61" s="54" t="s">
        <v>243</v>
      </c>
      <c r="CC61" s="55"/>
      <c r="CD61" s="55"/>
      <c r="CE61" s="56"/>
      <c r="CF61" s="269" t="s">
        <v>213</v>
      </c>
      <c r="CG61" s="265"/>
      <c r="CH61" s="265"/>
      <c r="CI61" s="265"/>
      <c r="CJ61" s="265"/>
      <c r="CK61" s="265"/>
      <c r="CL61" s="265"/>
      <c r="CM61" s="265"/>
      <c r="CN61" s="265"/>
      <c r="CO61" s="151"/>
      <c r="CP61" s="151"/>
      <c r="CQ61" s="151"/>
      <c r="CR61" s="151"/>
      <c r="CS61" s="265"/>
      <c r="CT61" s="151"/>
      <c r="CU61" s="151"/>
      <c r="CV61" s="151"/>
      <c r="CW61" s="54" t="s">
        <v>243</v>
      </c>
      <c r="CX61" s="55"/>
      <c r="CY61" s="55"/>
      <c r="CZ61" s="56"/>
      <c r="DA61" s="264" t="s">
        <v>214</v>
      </c>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2"/>
      <c r="EM61" s="35"/>
      <c r="EN61" s="4"/>
    </row>
    <row r="62" spans="1:147" ht="8.1" customHeight="1">
      <c r="A62" s="150"/>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257"/>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1"/>
      <c r="DX62" s="151"/>
      <c r="DY62" s="151"/>
      <c r="DZ62" s="151"/>
      <c r="EA62" s="151"/>
      <c r="EB62" s="151"/>
      <c r="EC62" s="151"/>
      <c r="ED62" s="151"/>
      <c r="EE62" s="151"/>
      <c r="EF62" s="151"/>
      <c r="EG62" s="151"/>
      <c r="EH62" s="151"/>
      <c r="EI62" s="151"/>
      <c r="EJ62" s="151"/>
      <c r="EK62" s="151"/>
      <c r="EL62" s="152"/>
      <c r="EM62" s="35"/>
      <c r="EN62" s="4"/>
    </row>
    <row r="63" spans="1:147" ht="26.1" customHeight="1">
      <c r="A63" s="150"/>
      <c r="B63" s="151"/>
      <c r="C63" s="151"/>
      <c r="D63" s="151"/>
      <c r="E63" s="151"/>
      <c r="F63" s="151"/>
      <c r="G63" s="151"/>
      <c r="H63" s="151"/>
      <c r="I63" s="199" t="s">
        <v>215</v>
      </c>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51"/>
      <c r="AP63" s="151"/>
      <c r="AQ63" s="151"/>
      <c r="AR63" s="151"/>
      <c r="AS63" s="151"/>
      <c r="AT63" s="151"/>
      <c r="AU63" s="151"/>
      <c r="AV63" s="151"/>
      <c r="AW63" s="151"/>
      <c r="AX63" s="54" t="s">
        <v>243</v>
      </c>
      <c r="AY63" s="55"/>
      <c r="AZ63" s="55"/>
      <c r="BA63" s="56"/>
      <c r="BB63" s="264" t="s">
        <v>216</v>
      </c>
      <c r="BC63" s="151"/>
      <c r="BD63" s="151"/>
      <c r="BE63" s="151"/>
      <c r="BF63" s="151"/>
      <c r="BG63" s="151"/>
      <c r="BH63" s="151"/>
      <c r="BI63" s="151"/>
      <c r="BJ63" s="151"/>
      <c r="BK63" s="54" t="s">
        <v>243</v>
      </c>
      <c r="BL63" s="55"/>
      <c r="BM63" s="55"/>
      <c r="BN63" s="56"/>
      <c r="BO63" s="153" t="s">
        <v>212</v>
      </c>
      <c r="BP63" s="155"/>
      <c r="BQ63" s="155"/>
      <c r="BR63" s="155"/>
      <c r="BS63" s="155"/>
      <c r="BT63" s="155"/>
      <c r="BU63" s="155"/>
      <c r="BV63" s="151"/>
      <c r="BW63" s="151"/>
      <c r="BX63" s="151"/>
      <c r="BY63" s="151"/>
      <c r="BZ63" s="151"/>
      <c r="CA63" s="151"/>
      <c r="CB63" s="54"/>
      <c r="CC63" s="55"/>
      <c r="CD63" s="55"/>
      <c r="CE63" s="56"/>
      <c r="CF63" s="153" t="s">
        <v>217</v>
      </c>
      <c r="CG63" s="154"/>
      <c r="CH63" s="154"/>
      <c r="CI63" s="154"/>
      <c r="CJ63" s="154"/>
      <c r="CK63" s="154"/>
      <c r="CL63" s="154"/>
      <c r="CM63" s="154"/>
      <c r="CN63" s="154"/>
      <c r="CO63" s="154"/>
      <c r="CP63" s="154"/>
      <c r="CQ63" s="154"/>
      <c r="CR63" s="154"/>
      <c r="CS63" s="154"/>
      <c r="CT63" s="151"/>
      <c r="CU63" s="151"/>
      <c r="CV63" s="151"/>
      <c r="CW63" s="54"/>
      <c r="CX63" s="55"/>
      <c r="CY63" s="55"/>
      <c r="CZ63" s="56"/>
      <c r="DA63" s="264" t="s">
        <v>218</v>
      </c>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2"/>
      <c r="EM63" s="35"/>
      <c r="EN63" s="4"/>
    </row>
    <row r="64" spans="1:147" ht="8.1" customHeight="1">
      <c r="A64" s="150"/>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2"/>
      <c r="EM64" s="35"/>
      <c r="EN64" s="4"/>
    </row>
    <row r="65" spans="1:147" ht="13.5" customHeight="1">
      <c r="A65" s="262" t="s">
        <v>219</v>
      </c>
      <c r="B65" s="263"/>
      <c r="C65" s="263"/>
      <c r="D65" s="263"/>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6"/>
      <c r="EM65" s="35"/>
      <c r="EN65" s="4"/>
    </row>
    <row r="66" spans="1:147" ht="8.1" customHeight="1">
      <c r="A66" s="150"/>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51"/>
      <c r="DG66" s="151"/>
      <c r="DH66" s="151"/>
      <c r="DI66" s="151"/>
      <c r="DJ66" s="151"/>
      <c r="DK66" s="151"/>
      <c r="DL66" s="151"/>
      <c r="DM66" s="151"/>
      <c r="DN66" s="151"/>
      <c r="DO66" s="151"/>
      <c r="DP66" s="151"/>
      <c r="DQ66" s="151"/>
      <c r="DR66" s="151"/>
      <c r="DS66" s="151"/>
      <c r="DT66" s="151"/>
      <c r="DU66" s="151"/>
      <c r="DV66" s="151"/>
      <c r="DW66" s="151"/>
      <c r="DX66" s="151"/>
      <c r="DY66" s="151"/>
      <c r="DZ66" s="151"/>
      <c r="EA66" s="151"/>
      <c r="EB66" s="151"/>
      <c r="EC66" s="151"/>
      <c r="ED66" s="151"/>
      <c r="EE66" s="151"/>
      <c r="EF66" s="151"/>
      <c r="EG66" s="151"/>
      <c r="EH66" s="151"/>
      <c r="EI66" s="151"/>
      <c r="EJ66" s="151"/>
      <c r="EK66" s="151"/>
      <c r="EL66" s="152"/>
      <c r="EM66" s="35"/>
      <c r="EN66" s="4"/>
    </row>
    <row r="67" spans="1:147" ht="26.1" customHeight="1">
      <c r="A67" s="150"/>
      <c r="B67" s="151"/>
      <c r="C67" s="151"/>
      <c r="D67" s="54" t="s">
        <v>243</v>
      </c>
      <c r="E67" s="55"/>
      <c r="F67" s="55"/>
      <c r="G67" s="56"/>
      <c r="H67" s="210" t="s">
        <v>110</v>
      </c>
      <c r="I67" s="151"/>
      <c r="J67" s="151"/>
      <c r="K67" s="151"/>
      <c r="L67" s="151"/>
      <c r="M67" s="151"/>
      <c r="N67" s="151"/>
      <c r="O67" s="54"/>
      <c r="P67" s="55"/>
      <c r="Q67" s="55"/>
      <c r="R67" s="56"/>
      <c r="S67" s="210" t="s">
        <v>220</v>
      </c>
      <c r="T67" s="151"/>
      <c r="U67" s="151"/>
      <c r="V67" s="151"/>
      <c r="W67" s="151"/>
      <c r="X67" s="54"/>
      <c r="Y67" s="55"/>
      <c r="Z67" s="55"/>
      <c r="AA67" s="56"/>
      <c r="AB67" s="210" t="s">
        <v>221</v>
      </c>
      <c r="AC67" s="151"/>
      <c r="AD67" s="151"/>
      <c r="AE67" s="151"/>
      <c r="AF67" s="151"/>
      <c r="AG67" s="151"/>
      <c r="AH67" s="151"/>
      <c r="AI67" s="151"/>
      <c r="AJ67" s="151"/>
      <c r="AK67" s="151"/>
      <c r="AL67" s="151"/>
      <c r="AM67" s="151"/>
      <c r="AN67" s="151"/>
      <c r="AO67" s="54"/>
      <c r="AP67" s="55"/>
      <c r="AQ67" s="55"/>
      <c r="AR67" s="56"/>
      <c r="AS67" s="210" t="s">
        <v>222</v>
      </c>
      <c r="AT67" s="157"/>
      <c r="AU67" s="157"/>
      <c r="AV67" s="151"/>
      <c r="AW67" s="151"/>
      <c r="AX67" s="151"/>
      <c r="AY67" s="151"/>
      <c r="AZ67" s="151"/>
      <c r="BA67" s="151"/>
      <c r="BB67" s="151"/>
      <c r="BC67" s="151"/>
      <c r="BD67" s="151"/>
      <c r="BE67" s="151"/>
      <c r="BF67" s="54"/>
      <c r="BG67" s="55"/>
      <c r="BH67" s="55"/>
      <c r="BI67" s="56"/>
      <c r="BJ67" s="198" t="s">
        <v>223</v>
      </c>
      <c r="BK67" s="199"/>
      <c r="BL67" s="199"/>
      <c r="BM67" s="199"/>
      <c r="BN67" s="199"/>
      <c r="BO67" s="199"/>
      <c r="BP67" s="199"/>
      <c r="BQ67" s="199"/>
      <c r="BR67" s="199"/>
      <c r="BS67" s="199"/>
      <c r="BT67" s="199"/>
      <c r="BU67" s="151"/>
      <c r="BV67" s="151"/>
      <c r="BW67" s="54"/>
      <c r="BX67" s="55"/>
      <c r="BY67" s="55"/>
      <c r="BZ67" s="56"/>
      <c r="CA67" s="210" t="s">
        <v>224</v>
      </c>
      <c r="CB67" s="151"/>
      <c r="CC67" s="151"/>
      <c r="CD67" s="151"/>
      <c r="CE67" s="151"/>
      <c r="CF67" s="151"/>
      <c r="CG67" s="151"/>
      <c r="CH67" s="151"/>
      <c r="CI67" s="151"/>
      <c r="CJ67" s="151"/>
      <c r="CK67" s="151"/>
      <c r="CL67" s="151"/>
      <c r="CM67" s="151"/>
      <c r="CN67" s="54"/>
      <c r="CO67" s="55"/>
      <c r="CP67" s="55"/>
      <c r="CQ67" s="56"/>
      <c r="CR67" s="210" t="s">
        <v>225</v>
      </c>
      <c r="CS67" s="151"/>
      <c r="CT67" s="151"/>
      <c r="CU67" s="151"/>
      <c r="CV67" s="151"/>
      <c r="CW67" s="151"/>
      <c r="CX67" s="151"/>
      <c r="CY67" s="151"/>
      <c r="CZ67" s="151"/>
      <c r="DA67" s="151"/>
      <c r="DB67" s="151"/>
      <c r="DC67" s="151"/>
      <c r="DD67" s="151"/>
      <c r="DE67" s="54"/>
      <c r="DF67" s="55"/>
      <c r="DG67" s="55"/>
      <c r="DH67" s="56"/>
      <c r="DI67" s="270" t="s">
        <v>226</v>
      </c>
      <c r="DJ67" s="260"/>
      <c r="DK67" s="260"/>
      <c r="DL67" s="260"/>
      <c r="DM67" s="260"/>
      <c r="DN67" s="260"/>
      <c r="DO67" s="260"/>
      <c r="DP67" s="260"/>
      <c r="DQ67" s="260"/>
      <c r="DR67" s="260"/>
      <c r="DS67" s="260"/>
      <c r="DT67" s="260"/>
      <c r="DU67" s="261"/>
      <c r="DV67" s="54"/>
      <c r="DW67" s="55"/>
      <c r="DX67" s="55"/>
      <c r="DY67" s="56"/>
      <c r="DZ67" s="210" t="s">
        <v>70</v>
      </c>
      <c r="EA67" s="151"/>
      <c r="EB67" s="151"/>
      <c r="EC67" s="151"/>
      <c r="ED67" s="151"/>
      <c r="EE67" s="151"/>
      <c r="EF67" s="151"/>
      <c r="EG67" s="151"/>
      <c r="EH67" s="151"/>
      <c r="EI67" s="151"/>
      <c r="EJ67" s="151"/>
      <c r="EK67" s="151"/>
      <c r="EL67" s="152"/>
      <c r="EM67" s="35"/>
      <c r="EN67" s="4"/>
    </row>
    <row r="68" spans="1:147" ht="8.1" customHeight="1">
      <c r="A68" s="150"/>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257"/>
      <c r="AC68" s="151"/>
      <c r="AD68" s="151"/>
      <c r="AE68" s="151"/>
      <c r="AF68" s="151"/>
      <c r="AG68" s="151"/>
      <c r="AH68" s="151"/>
      <c r="AI68" s="151"/>
      <c r="AJ68" s="151"/>
      <c r="AK68" s="151"/>
      <c r="AL68" s="151"/>
      <c r="AM68" s="151"/>
      <c r="AN68" s="151"/>
      <c r="AO68" s="151"/>
      <c r="AP68" s="151"/>
      <c r="AQ68" s="151"/>
      <c r="AR68" s="151"/>
      <c r="AS68" s="257"/>
      <c r="AT68" s="151"/>
      <c r="AU68" s="151"/>
      <c r="AV68" s="151"/>
      <c r="AW68" s="151"/>
      <c r="AX68" s="151"/>
      <c r="AY68" s="151"/>
      <c r="AZ68" s="151"/>
      <c r="BA68" s="151"/>
      <c r="BB68" s="151"/>
      <c r="BC68" s="151"/>
      <c r="BD68" s="151"/>
      <c r="BE68" s="151"/>
      <c r="BF68" s="151"/>
      <c r="BG68" s="151"/>
      <c r="BH68" s="151"/>
      <c r="BI68" s="151"/>
      <c r="BJ68" s="257"/>
      <c r="BK68" s="257"/>
      <c r="BL68" s="257"/>
      <c r="BM68" s="257"/>
      <c r="BN68" s="257"/>
      <c r="BO68" s="257"/>
      <c r="BP68" s="257"/>
      <c r="BQ68" s="257"/>
      <c r="BR68" s="257"/>
      <c r="BS68" s="257"/>
      <c r="BT68" s="257"/>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2"/>
      <c r="EM68" s="35"/>
      <c r="EN68" s="4"/>
    </row>
    <row r="69" spans="1:147" ht="26.1" customHeight="1">
      <c r="A69" s="150"/>
      <c r="B69" s="151"/>
      <c r="C69" s="151"/>
      <c r="D69" s="151"/>
      <c r="E69" s="151"/>
      <c r="F69" s="151"/>
      <c r="G69" s="151"/>
      <c r="H69" s="157"/>
      <c r="I69" s="151"/>
      <c r="J69" s="151"/>
      <c r="K69" s="151"/>
      <c r="L69" s="151"/>
      <c r="M69" s="151"/>
      <c r="N69" s="151"/>
      <c r="O69" s="151"/>
      <c r="P69" s="151"/>
      <c r="Q69" s="151"/>
      <c r="R69" s="151"/>
      <c r="S69" s="151"/>
      <c r="T69" s="151"/>
      <c r="U69" s="151"/>
      <c r="V69" s="151"/>
      <c r="W69" s="151"/>
      <c r="X69" s="54"/>
      <c r="Y69" s="55"/>
      <c r="Z69" s="55"/>
      <c r="AA69" s="56"/>
      <c r="AB69" s="210" t="s">
        <v>227</v>
      </c>
      <c r="AC69" s="151"/>
      <c r="AD69" s="151"/>
      <c r="AE69" s="151"/>
      <c r="AF69" s="151"/>
      <c r="AG69" s="151"/>
      <c r="AH69" s="151"/>
      <c r="AI69" s="151"/>
      <c r="AJ69" s="151"/>
      <c r="AK69" s="151"/>
      <c r="AL69" s="151"/>
      <c r="AM69" s="151"/>
      <c r="AN69" s="151"/>
      <c r="AO69" s="54"/>
      <c r="AP69" s="55"/>
      <c r="AQ69" s="55"/>
      <c r="AR69" s="56"/>
      <c r="AS69" s="210" t="s">
        <v>228</v>
      </c>
      <c r="AT69" s="157"/>
      <c r="AU69" s="157"/>
      <c r="AV69" s="151"/>
      <c r="AW69" s="151"/>
      <c r="AX69" s="151"/>
      <c r="AY69" s="151"/>
      <c r="AZ69" s="151"/>
      <c r="BA69" s="151"/>
      <c r="BB69" s="151"/>
      <c r="BC69" s="151"/>
      <c r="BD69" s="151"/>
      <c r="BE69" s="151"/>
      <c r="BF69" s="54"/>
      <c r="BG69" s="55"/>
      <c r="BH69" s="55"/>
      <c r="BI69" s="56"/>
      <c r="BJ69" s="210" t="s">
        <v>229</v>
      </c>
      <c r="BK69" s="257"/>
      <c r="BL69" s="257"/>
      <c r="BM69" s="257"/>
      <c r="BN69" s="257"/>
      <c r="BO69" s="257"/>
      <c r="BP69" s="257"/>
      <c r="BQ69" s="257"/>
      <c r="BR69" s="257"/>
      <c r="BS69" s="257"/>
      <c r="BT69" s="257"/>
      <c r="BU69" s="151"/>
      <c r="BV69" s="151"/>
      <c r="BW69" s="54"/>
      <c r="BX69" s="55"/>
      <c r="BY69" s="55"/>
      <c r="BZ69" s="56"/>
      <c r="CA69" s="153" t="s">
        <v>230</v>
      </c>
      <c r="CB69" s="155"/>
      <c r="CC69" s="155"/>
      <c r="CD69" s="155"/>
      <c r="CE69" s="155"/>
      <c r="CF69" s="155"/>
      <c r="CG69" s="155"/>
      <c r="CH69" s="155"/>
      <c r="CI69" s="155"/>
      <c r="CJ69" s="155"/>
      <c r="CK69" s="151"/>
      <c r="CL69" s="151"/>
      <c r="CM69" s="151"/>
      <c r="CN69" s="54"/>
      <c r="CO69" s="55"/>
      <c r="CP69" s="55"/>
      <c r="CQ69" s="56"/>
      <c r="CR69" s="210" t="s">
        <v>76</v>
      </c>
      <c r="CS69" s="151"/>
      <c r="CT69" s="151"/>
      <c r="CU69" s="151"/>
      <c r="CV69" s="151"/>
      <c r="CW69" s="151"/>
      <c r="CX69" s="151"/>
      <c r="CY69" s="157"/>
      <c r="CZ69" s="271"/>
      <c r="DA69" s="271"/>
      <c r="DB69" s="271"/>
      <c r="DC69" s="271"/>
      <c r="DD69" s="271"/>
      <c r="DE69" s="271"/>
      <c r="DF69" s="271"/>
      <c r="DG69" s="271"/>
      <c r="DH69" s="271"/>
      <c r="DI69" s="271"/>
      <c r="DJ69" s="271"/>
      <c r="DK69" s="271"/>
      <c r="DL69" s="271"/>
      <c r="DM69" s="271"/>
      <c r="DN69" s="271"/>
      <c r="DO69" s="271"/>
      <c r="DP69" s="271"/>
      <c r="DQ69" s="271"/>
      <c r="DR69" s="271"/>
      <c r="DS69" s="271"/>
      <c r="DT69" s="271"/>
      <c r="DU69" s="271"/>
      <c r="DV69" s="271"/>
      <c r="DW69" s="210" t="s">
        <v>231</v>
      </c>
      <c r="DX69" s="151"/>
      <c r="DY69" s="151"/>
      <c r="DZ69" s="151"/>
      <c r="EA69" s="151"/>
      <c r="EB69" s="151"/>
      <c r="EC69" s="151"/>
      <c r="ED69" s="151"/>
      <c r="EE69" s="151"/>
      <c r="EF69" s="151"/>
      <c r="EG69" s="151"/>
      <c r="EH69" s="151"/>
      <c r="EI69" s="151"/>
      <c r="EJ69" s="151"/>
      <c r="EK69" s="151"/>
      <c r="EL69" s="152"/>
      <c r="EM69" s="35"/>
      <c r="EN69" s="4"/>
    </row>
    <row r="70" spans="1:147" ht="8.1" customHeight="1">
      <c r="A70" s="150"/>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151"/>
      <c r="DD70" s="151"/>
      <c r="DE70" s="151"/>
      <c r="DF70" s="151"/>
      <c r="DG70" s="151"/>
      <c r="DH70" s="151"/>
      <c r="DI70" s="151"/>
      <c r="DJ70" s="151"/>
      <c r="DK70" s="151"/>
      <c r="DL70" s="151"/>
      <c r="DM70" s="151"/>
      <c r="DN70" s="151"/>
      <c r="DO70" s="151"/>
      <c r="DP70" s="151"/>
      <c r="DQ70" s="151"/>
      <c r="DR70" s="151"/>
      <c r="DS70" s="151"/>
      <c r="DT70" s="151"/>
      <c r="DU70" s="151"/>
      <c r="DV70" s="151"/>
      <c r="DW70" s="151"/>
      <c r="DX70" s="151"/>
      <c r="DY70" s="151"/>
      <c r="DZ70" s="151"/>
      <c r="EA70" s="151"/>
      <c r="EB70" s="151"/>
      <c r="EC70" s="151"/>
      <c r="ED70" s="151"/>
      <c r="EE70" s="151"/>
      <c r="EF70" s="151"/>
      <c r="EG70" s="151"/>
      <c r="EH70" s="151"/>
      <c r="EI70" s="151"/>
      <c r="EJ70" s="151"/>
      <c r="EK70" s="151"/>
      <c r="EL70" s="152"/>
      <c r="EM70" s="35"/>
      <c r="EN70" s="4"/>
    </row>
    <row r="71" spans="1:147" ht="14.25">
      <c r="A71" s="262" t="s">
        <v>232</v>
      </c>
      <c r="B71" s="263"/>
      <c r="C71" s="263"/>
      <c r="D71" s="263"/>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6"/>
      <c r="EM71" s="35"/>
      <c r="EN71" s="4"/>
    </row>
    <row r="72" spans="1:147" ht="8.1" customHeight="1">
      <c r="A72" s="150"/>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2"/>
      <c r="EM72" s="35"/>
      <c r="EN72" s="4"/>
    </row>
    <row r="73" spans="1:147" ht="26.1" customHeight="1">
      <c r="A73" s="150"/>
      <c r="B73" s="151"/>
      <c r="C73" s="151"/>
      <c r="D73" s="54" t="s">
        <v>243</v>
      </c>
      <c r="E73" s="55"/>
      <c r="F73" s="55"/>
      <c r="G73" s="56"/>
      <c r="H73" s="210" t="s">
        <v>110</v>
      </c>
      <c r="I73" s="151"/>
      <c r="J73" s="151"/>
      <c r="K73" s="151"/>
      <c r="L73" s="151"/>
      <c r="M73" s="151"/>
      <c r="N73" s="54"/>
      <c r="O73" s="55"/>
      <c r="P73" s="55"/>
      <c r="Q73" s="56"/>
      <c r="R73" s="210" t="s">
        <v>220</v>
      </c>
      <c r="S73" s="151"/>
      <c r="T73" s="151"/>
      <c r="U73" s="151"/>
      <c r="V73" s="151"/>
      <c r="W73" s="272" t="s">
        <v>233</v>
      </c>
      <c r="X73" s="272"/>
      <c r="Y73" s="272"/>
      <c r="Z73" s="272"/>
      <c r="AA73" s="272"/>
      <c r="AB73" s="272"/>
      <c r="AC73" s="272"/>
      <c r="AD73" s="272"/>
      <c r="AE73" s="272"/>
      <c r="AF73" s="272"/>
      <c r="AG73" s="272"/>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4"/>
      <c r="BV73" s="275" t="s">
        <v>234</v>
      </c>
      <c r="BW73" s="275"/>
      <c r="BX73" s="275"/>
      <c r="BY73" s="275"/>
      <c r="BZ73" s="275"/>
      <c r="CA73" s="275"/>
      <c r="CB73" s="275"/>
      <c r="CC73" s="275"/>
      <c r="CD73" s="275"/>
      <c r="CE73" s="275"/>
      <c r="CF73" s="275"/>
      <c r="CG73" s="275"/>
      <c r="CH73" s="275"/>
      <c r="CI73" s="275"/>
      <c r="CJ73" s="275"/>
      <c r="CK73" s="275"/>
      <c r="CL73" s="275"/>
      <c r="CM73" s="276"/>
      <c r="CN73" s="54"/>
      <c r="CO73" s="55"/>
      <c r="CP73" s="55"/>
      <c r="CQ73" s="56"/>
      <c r="CR73" s="277" t="s">
        <v>220</v>
      </c>
      <c r="CS73" s="278"/>
      <c r="CT73" s="278"/>
      <c r="CU73" s="272" t="s">
        <v>235</v>
      </c>
      <c r="CV73" s="272"/>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151"/>
      <c r="DW73" s="272" t="s">
        <v>236</v>
      </c>
      <c r="DX73" s="272"/>
      <c r="DY73" s="151"/>
      <c r="DZ73" s="151"/>
      <c r="EA73" s="54"/>
      <c r="EB73" s="55"/>
      <c r="EC73" s="55"/>
      <c r="ED73" s="56"/>
      <c r="EE73" s="210" t="s">
        <v>110</v>
      </c>
      <c r="EF73" s="151"/>
      <c r="EG73" s="151"/>
      <c r="EH73" s="277" t="s">
        <v>237</v>
      </c>
      <c r="EI73" s="151"/>
      <c r="EJ73" s="151"/>
      <c r="EK73" s="151"/>
      <c r="EL73" s="152"/>
      <c r="EM73" s="35"/>
      <c r="EN73" s="4"/>
    </row>
    <row r="74" spans="1:147" ht="8.1" customHeight="1">
      <c r="A74" s="38"/>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40"/>
      <c r="EM74" s="35"/>
      <c r="EN74" s="4"/>
    </row>
    <row r="75" spans="1:147">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4"/>
      <c r="EN75" s="4"/>
    </row>
    <row r="79" spans="1:147" ht="20.100000000000001" customHeight="1" thickBot="1">
      <c r="A79" s="71" t="s">
        <v>309</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3"/>
    </row>
    <row r="80" spans="1:147" ht="20.100000000000001" customHeight="1" thickTop="1">
      <c r="A80" s="74" t="str">
        <f t="shared" ref="A80:A111" si="0">IF(ISERROR(VLOOKUP(EQ80,$EP$1:$EQ$57,2,0)),"",VLOOKUP(EQ80,$EP$1:$EQ$57,2,0))</f>
        <v>BF3のセルに被保険者番号を入力してください</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6"/>
      <c r="EQ80">
        <v>1</v>
      </c>
    </row>
    <row r="81" spans="1:147" ht="20.100000000000001" customHeight="1">
      <c r="A81" s="77" t="str">
        <f t="shared" si="0"/>
        <v>DH3のセルに意見書記入年月日を入力してください</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9"/>
      <c r="EQ81">
        <v>2</v>
      </c>
    </row>
    <row r="82" spans="1:147" ht="20.100000000000001" customHeight="1">
      <c r="A82" s="80" t="str">
        <f t="shared" si="0"/>
        <v>A13のセルに被保険者氏名を入力してください</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2"/>
      <c r="EQ82">
        <v>3</v>
      </c>
    </row>
    <row r="83" spans="1:147" ht="20.100000000000001" customHeight="1">
      <c r="A83" s="77" t="str">
        <f t="shared" si="0"/>
        <v>A14のセルに被保険者の生年月日（和暦）を選択してください</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9"/>
      <c r="EQ83">
        <v>4</v>
      </c>
    </row>
    <row r="84" spans="1:147" ht="20.100000000000001" customHeight="1">
      <c r="A84" s="80" t="str">
        <f t="shared" si="0"/>
        <v>I14のセルに被保険者の生年月日を入力してください</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2"/>
      <c r="EQ84">
        <v>5</v>
      </c>
    </row>
    <row r="85" spans="1:147" ht="20.100000000000001" customHeight="1">
      <c r="A85" s="77" t="str">
        <f t="shared" si="0"/>
        <v>AT14のセルに被保険者の年齢を入力してください</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9"/>
      <c r="EQ85">
        <v>6</v>
      </c>
    </row>
    <row r="86" spans="1:147" ht="20.100000000000001" customHeight="1">
      <c r="A86" s="80" t="str">
        <f t="shared" si="0"/>
        <v>BE13のセルで被保険者の性別を選択してください</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2"/>
      <c r="EQ86">
        <v>7</v>
      </c>
    </row>
    <row r="87" spans="1:147" ht="20.100000000000001" customHeight="1">
      <c r="A87" s="77" t="str">
        <f t="shared" si="0"/>
        <v>B012のセルに被保険者の郵便番号を入力してください</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9"/>
      <c r="EQ87">
        <v>8</v>
      </c>
    </row>
    <row r="88" spans="1:147" ht="20.100000000000001" customHeight="1">
      <c r="A88" s="80" t="str">
        <f t="shared" si="0"/>
        <v>BM13のセルに被保険者の住所を入力してください</v>
      </c>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2"/>
      <c r="EQ88">
        <v>9</v>
      </c>
    </row>
    <row r="89" spans="1:147" ht="20.100000000000001" customHeight="1">
      <c r="A89" s="77" t="str">
        <f t="shared" si="0"/>
        <v>BYのセルに被保険者の連絡先を入力してください</v>
      </c>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9"/>
      <c r="EQ89">
        <v>10</v>
      </c>
    </row>
    <row r="90" spans="1:147" ht="20.100000000000001" customHeight="1">
      <c r="A90" s="80" t="str">
        <f t="shared" si="0"/>
        <v>16行目の同意欄を選択してください</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2"/>
      <c r="EQ90">
        <v>11</v>
      </c>
    </row>
    <row r="91" spans="1:147" ht="20.100000000000001" customHeight="1">
      <c r="A91" s="77" t="str">
        <f t="shared" si="0"/>
        <v>T18のセルに医師氏名を入力してください（自書される場合は不要です）</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9"/>
      <c r="EQ91">
        <v>12</v>
      </c>
    </row>
    <row r="92" spans="1:147" ht="20.100000000000001" customHeight="1">
      <c r="A92" s="80" t="str">
        <f t="shared" si="0"/>
        <v>T19のセルに医療機関名を入力してください</v>
      </c>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2"/>
      <c r="EQ92">
        <v>13</v>
      </c>
    </row>
    <row r="93" spans="1:147" ht="20.100000000000001" customHeight="1">
      <c r="A93" s="77" t="str">
        <f t="shared" si="0"/>
        <v>T20のセルに医療機関所在地を入力してください</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9"/>
      <c r="EQ93">
        <v>14</v>
      </c>
    </row>
    <row r="94" spans="1:147" ht="20.100000000000001" customHeight="1">
      <c r="A94" s="80" t="str">
        <f t="shared" si="0"/>
        <v>CN19のセルに医療機関の電話番号を入力してください</v>
      </c>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2"/>
      <c r="EQ94">
        <v>15</v>
      </c>
    </row>
    <row r="95" spans="1:147" ht="20.100000000000001" customHeight="1">
      <c r="A95" s="77" t="str">
        <f t="shared" si="0"/>
        <v>CN20のセルに医療機関のFAX番号を入力してください</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9"/>
      <c r="EQ95">
        <v>16</v>
      </c>
    </row>
    <row r="96" spans="1:147" ht="20.100000000000001" customHeight="1">
      <c r="A96" s="80" t="str">
        <f t="shared" si="0"/>
        <v>AA22のセルに最終診察日を入力してください</v>
      </c>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2"/>
      <c r="EQ96">
        <v>17</v>
      </c>
    </row>
    <row r="97" spans="1:147" ht="20.100000000000001" customHeight="1">
      <c r="A97" s="77" t="str">
        <f t="shared" si="0"/>
        <v>23行目の意見書作成回数の該当する方を選択してください</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9"/>
      <c r="EQ97">
        <v>18</v>
      </c>
    </row>
    <row r="98" spans="1:147" ht="20.100000000000001" customHeight="1">
      <c r="A98" s="80" t="str">
        <f t="shared" si="0"/>
        <v>25行目の他科受診の有無について該当する方を選択してください</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2"/>
      <c r="EQ98">
        <v>19</v>
      </c>
    </row>
    <row r="99" spans="1:147" ht="20.100000000000001" customHeight="1">
      <c r="A99" s="77" t="str">
        <f t="shared" si="0"/>
        <v>G29のセルに診断名の入力がありません</v>
      </c>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9"/>
      <c r="EQ99">
        <v>20</v>
      </c>
    </row>
    <row r="100" spans="1:147" ht="20.100000000000001" customHeight="1">
      <c r="A100" s="80" t="str">
        <f t="shared" si="0"/>
        <v>CQ29のセルに発症年月日の入力がありません</v>
      </c>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2"/>
      <c r="EQ100">
        <v>21</v>
      </c>
    </row>
    <row r="101" spans="1:147" ht="20.100000000000001" customHeight="1">
      <c r="A101" s="77" t="str">
        <f t="shared" si="0"/>
        <v>34行目の症状としての安定性について該当するものを選択してください</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9"/>
      <c r="EQ101">
        <v>22</v>
      </c>
    </row>
    <row r="102" spans="1:147" ht="20.100000000000001" customHeight="1">
      <c r="A102" s="80" t="str">
        <f t="shared" si="0"/>
        <v>A38のセルに生活機能低下の直接の原因になっている傷病等の入力がありません</v>
      </c>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2"/>
      <c r="EQ102">
        <v>23</v>
      </c>
    </row>
    <row r="103" spans="1:147" ht="20.100000000000001" customHeight="1">
      <c r="A103" s="77" t="str">
        <f t="shared" si="0"/>
        <v>53行目の障害高齢者の日常生活自立度が選択されていません</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9"/>
      <c r="EQ103">
        <v>24</v>
      </c>
    </row>
    <row r="104" spans="1:147" ht="20.100000000000001" customHeight="1">
      <c r="A104" s="80" t="str">
        <f t="shared" si="0"/>
        <v>55行目の認知症高齢者の日常生活自立度が選択されていません</v>
      </c>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c r="EN104" s="82"/>
      <c r="EQ104">
        <v>25</v>
      </c>
    </row>
    <row r="105" spans="1:147" ht="20.100000000000001" customHeight="1">
      <c r="A105" s="77" t="str">
        <f t="shared" si="0"/>
        <v>59行目の短期記憶について選択がありません</v>
      </c>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9"/>
      <c r="EQ105">
        <v>26</v>
      </c>
    </row>
    <row r="106" spans="1:147" ht="20.100000000000001" customHeight="1">
      <c r="A106" s="80" t="str">
        <f t="shared" si="0"/>
        <v>61行目の日常の意思決定を行うための認知能力に選択がありません</v>
      </c>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c r="EN106" s="82"/>
      <c r="EQ106">
        <v>27</v>
      </c>
    </row>
    <row r="107" spans="1:147" ht="20.100000000000001" customHeight="1">
      <c r="A107" s="77" t="str">
        <f t="shared" si="0"/>
        <v>63行目の自分の意思の伝達能力に選択がありません</v>
      </c>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9"/>
      <c r="EQ107">
        <v>28</v>
      </c>
    </row>
    <row r="108" spans="1:147" ht="20.100000000000001" customHeight="1">
      <c r="A108" s="80" t="str">
        <f t="shared" si="0"/>
        <v>67行目の認知症の行動・心理症状の有無に選択がありません</v>
      </c>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2"/>
      <c r="EQ108">
        <v>29</v>
      </c>
    </row>
    <row r="109" spans="1:147" ht="20.100000000000001" customHeight="1">
      <c r="A109" s="77" t="str">
        <f t="shared" si="0"/>
        <v>73行目のその他の精神・神経症状の有無が選択されていません</v>
      </c>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9"/>
      <c r="EQ109">
        <v>30</v>
      </c>
    </row>
    <row r="110" spans="1:147" ht="20.100000000000001" customHeight="1">
      <c r="A110" s="80" t="str">
        <f t="shared" si="0"/>
        <v/>
      </c>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2"/>
      <c r="EQ110">
        <v>31</v>
      </c>
    </row>
    <row r="111" spans="1:147" ht="20.100000000000001" customHeight="1">
      <c r="A111" s="77" t="str">
        <f t="shared" si="0"/>
        <v/>
      </c>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9"/>
      <c r="EQ111">
        <v>32</v>
      </c>
    </row>
    <row r="112" spans="1:147" ht="20.100000000000001" customHeight="1">
      <c r="A112" s="80" t="str">
        <f t="shared" ref="A112:A129" si="1">IF(ISERROR(VLOOKUP(EQ112,$EP$1:$EQ$57,2,0)),"",VLOOKUP(EQ112,$EP$1:$EQ$57,2,0))</f>
        <v/>
      </c>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c r="EN112" s="82"/>
      <c r="EQ112">
        <v>33</v>
      </c>
    </row>
    <row r="113" spans="1:147" ht="20.100000000000001" customHeight="1">
      <c r="A113" s="77" t="str">
        <f t="shared" si="1"/>
        <v/>
      </c>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9"/>
      <c r="EQ113">
        <v>34</v>
      </c>
    </row>
    <row r="114" spans="1:147" ht="20.100000000000001" customHeight="1">
      <c r="A114" s="80" t="str">
        <f t="shared" si="1"/>
        <v/>
      </c>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c r="EN114" s="82"/>
      <c r="EQ114">
        <v>35</v>
      </c>
    </row>
    <row r="115" spans="1:147" ht="20.100000000000001" customHeight="1">
      <c r="A115" s="77" t="str">
        <f t="shared" si="1"/>
        <v/>
      </c>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9"/>
      <c r="EQ115">
        <v>36</v>
      </c>
    </row>
    <row r="116" spans="1:147" ht="20.100000000000001" customHeight="1">
      <c r="A116" s="80" t="str">
        <f t="shared" si="1"/>
        <v/>
      </c>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c r="EN116" s="82"/>
      <c r="EQ116">
        <v>37</v>
      </c>
    </row>
    <row r="117" spans="1:147" ht="20.100000000000001" customHeight="1">
      <c r="A117" s="77" t="str">
        <f t="shared" si="1"/>
        <v/>
      </c>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9"/>
      <c r="EQ117">
        <v>38</v>
      </c>
    </row>
    <row r="118" spans="1:147" ht="20.100000000000001" customHeight="1">
      <c r="A118" s="80" t="str">
        <f t="shared" si="1"/>
        <v/>
      </c>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c r="EJ118" s="81"/>
      <c r="EK118" s="81"/>
      <c r="EL118" s="81"/>
      <c r="EM118" s="81"/>
      <c r="EN118" s="82"/>
      <c r="EQ118">
        <v>39</v>
      </c>
    </row>
    <row r="119" spans="1:147" ht="20.100000000000001" customHeight="1">
      <c r="A119" s="77" t="str">
        <f t="shared" si="1"/>
        <v/>
      </c>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9"/>
      <c r="EQ119">
        <v>40</v>
      </c>
    </row>
    <row r="120" spans="1:147" ht="20.100000000000001" customHeight="1">
      <c r="A120" s="80" t="str">
        <f t="shared" si="1"/>
        <v/>
      </c>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c r="EN120" s="82"/>
      <c r="EQ120">
        <v>41</v>
      </c>
    </row>
    <row r="121" spans="1:147" ht="20.100000000000001" customHeight="1">
      <c r="A121" s="77" t="str">
        <f t="shared" si="1"/>
        <v/>
      </c>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9"/>
      <c r="EQ121">
        <v>42</v>
      </c>
    </row>
    <row r="122" spans="1:147" ht="20.100000000000001" customHeight="1">
      <c r="A122" s="80" t="str">
        <f t="shared" si="1"/>
        <v/>
      </c>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c r="EJ122" s="81"/>
      <c r="EK122" s="81"/>
      <c r="EL122" s="81"/>
      <c r="EM122" s="81"/>
      <c r="EN122" s="82"/>
      <c r="EQ122">
        <v>43</v>
      </c>
    </row>
    <row r="123" spans="1:147" ht="20.100000000000001" customHeight="1">
      <c r="A123" s="77" t="str">
        <f t="shared" si="1"/>
        <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9"/>
      <c r="EQ123">
        <v>44</v>
      </c>
    </row>
    <row r="124" spans="1:147" ht="20.100000000000001" customHeight="1">
      <c r="A124" s="80" t="str">
        <f t="shared" si="1"/>
        <v/>
      </c>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c r="EJ124" s="81"/>
      <c r="EK124" s="81"/>
      <c r="EL124" s="81"/>
      <c r="EM124" s="81"/>
      <c r="EN124" s="82"/>
      <c r="EQ124">
        <v>45</v>
      </c>
    </row>
    <row r="125" spans="1:147" ht="20.100000000000001" customHeight="1">
      <c r="A125" s="77" t="str">
        <f t="shared" si="1"/>
        <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9"/>
      <c r="EQ125">
        <v>46</v>
      </c>
    </row>
    <row r="126" spans="1:147" ht="20.100000000000001" customHeight="1">
      <c r="A126" s="80" t="str">
        <f t="shared" si="1"/>
        <v/>
      </c>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c r="EJ126" s="81"/>
      <c r="EK126" s="81"/>
      <c r="EL126" s="81"/>
      <c r="EM126" s="81"/>
      <c r="EN126" s="82"/>
      <c r="EQ126">
        <v>47</v>
      </c>
    </row>
    <row r="127" spans="1:147" ht="20.100000000000001" customHeight="1">
      <c r="A127" s="77" t="str">
        <f t="shared" si="1"/>
        <v/>
      </c>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9"/>
      <c r="EQ127">
        <v>48</v>
      </c>
    </row>
    <row r="128" spans="1:147" ht="20.100000000000001" customHeight="1">
      <c r="A128" s="80" t="str">
        <f t="shared" si="1"/>
        <v/>
      </c>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c r="EJ128" s="81"/>
      <c r="EK128" s="81"/>
      <c r="EL128" s="81"/>
      <c r="EM128" s="81"/>
      <c r="EN128" s="82"/>
      <c r="EQ128">
        <v>49</v>
      </c>
    </row>
    <row r="129" spans="1:147" ht="20.100000000000001" customHeight="1">
      <c r="A129" s="83" t="str">
        <f t="shared" si="1"/>
        <v/>
      </c>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5"/>
      <c r="EQ129">
        <v>50</v>
      </c>
    </row>
  </sheetData>
  <mergeCells count="259">
    <mergeCell ref="A124:EN124"/>
    <mergeCell ref="A125:EN125"/>
    <mergeCell ref="A126:EN126"/>
    <mergeCell ref="A127:EN127"/>
    <mergeCell ref="A128:EN128"/>
    <mergeCell ref="A129:EN129"/>
    <mergeCell ref="A115:EN115"/>
    <mergeCell ref="A116:EN116"/>
    <mergeCell ref="A117:EN117"/>
    <mergeCell ref="A118:EN118"/>
    <mergeCell ref="A119:EN119"/>
    <mergeCell ref="A120:EN120"/>
    <mergeCell ref="A121:EN121"/>
    <mergeCell ref="A122:EN122"/>
    <mergeCell ref="A123:EN123"/>
    <mergeCell ref="A106:EN106"/>
    <mergeCell ref="A107:EN107"/>
    <mergeCell ref="A108:EN108"/>
    <mergeCell ref="A109:EN109"/>
    <mergeCell ref="A110:EN110"/>
    <mergeCell ref="A111:EN111"/>
    <mergeCell ref="A112:EN112"/>
    <mergeCell ref="A113:EN113"/>
    <mergeCell ref="A114:EN114"/>
    <mergeCell ref="A97:EN97"/>
    <mergeCell ref="A98:EN98"/>
    <mergeCell ref="A99:EN99"/>
    <mergeCell ref="A100:EN100"/>
    <mergeCell ref="A101:EN101"/>
    <mergeCell ref="A102:EN102"/>
    <mergeCell ref="A103:EN103"/>
    <mergeCell ref="A104:EN104"/>
    <mergeCell ref="A105:EN105"/>
    <mergeCell ref="A88:EN88"/>
    <mergeCell ref="A89:EN89"/>
    <mergeCell ref="A90:EN90"/>
    <mergeCell ref="A91:EN91"/>
    <mergeCell ref="A92:EN92"/>
    <mergeCell ref="A93:EN93"/>
    <mergeCell ref="A94:EN94"/>
    <mergeCell ref="A95:EN95"/>
    <mergeCell ref="A96:EN96"/>
    <mergeCell ref="A79:EN79"/>
    <mergeCell ref="A80:EN80"/>
    <mergeCell ref="A81:EN81"/>
    <mergeCell ref="A82:EN82"/>
    <mergeCell ref="A83:EN83"/>
    <mergeCell ref="A84:EN84"/>
    <mergeCell ref="A85:EN85"/>
    <mergeCell ref="A86:EN86"/>
    <mergeCell ref="A87:EN87"/>
    <mergeCell ref="BF3:CR3"/>
    <mergeCell ref="DH3:DM3"/>
    <mergeCell ref="DR3:DW3"/>
    <mergeCell ref="EA3:EF3"/>
    <mergeCell ref="AN5:CS6"/>
    <mergeCell ref="W7:AV7"/>
    <mergeCell ref="BE7:CR7"/>
    <mergeCell ref="BQ9:BT10"/>
    <mergeCell ref="BU9:BX10"/>
    <mergeCell ref="BY9:CB10"/>
    <mergeCell ref="W9:Z10"/>
    <mergeCell ref="AA9:AD10"/>
    <mergeCell ref="AE9:AH10"/>
    <mergeCell ref="AI9:AL10"/>
    <mergeCell ref="AM9:AP10"/>
    <mergeCell ref="AQ9:AT10"/>
    <mergeCell ref="DT9:DW10"/>
    <mergeCell ref="DX9:EK10"/>
    <mergeCell ref="DE9:DH10"/>
    <mergeCell ref="DI9:DL10"/>
    <mergeCell ref="DM9:DO10"/>
    <mergeCell ref="DP9:DS10"/>
    <mergeCell ref="A12:N12"/>
    <mergeCell ref="O12:BD12"/>
    <mergeCell ref="BE12:BL12"/>
    <mergeCell ref="BM12:BN12"/>
    <mergeCell ref="BO12:BT12"/>
    <mergeCell ref="BX12:CI12"/>
    <mergeCell ref="CY9:DA10"/>
    <mergeCell ref="DB9:DD10"/>
    <mergeCell ref="CC9:CF10"/>
    <mergeCell ref="CG9:CJ10"/>
    <mergeCell ref="CK9:CN10"/>
    <mergeCell ref="CO9:CR10"/>
    <mergeCell ref="CS9:CU10"/>
    <mergeCell ref="CV9:CX10"/>
    <mergeCell ref="BE9:BH10"/>
    <mergeCell ref="BI9:BL10"/>
    <mergeCell ref="BM9:BP10"/>
    <mergeCell ref="BU12:BW12"/>
    <mergeCell ref="A13:BD13"/>
    <mergeCell ref="BE13:BL14"/>
    <mergeCell ref="BM13:EL13"/>
    <mergeCell ref="A14:H14"/>
    <mergeCell ref="I14:N14"/>
    <mergeCell ref="O14:Q14"/>
    <mergeCell ref="R14:Y14"/>
    <mergeCell ref="Z14:AB14"/>
    <mergeCell ref="AC14:AI14"/>
    <mergeCell ref="AK14:AM14"/>
    <mergeCell ref="T18:BD18"/>
    <mergeCell ref="T19:BP19"/>
    <mergeCell ref="CG19:CM19"/>
    <mergeCell ref="CN19:CW19"/>
    <mergeCell ref="CX19:CY19"/>
    <mergeCell ref="CZ19:DI19"/>
    <mergeCell ref="CJ14:CK14"/>
    <mergeCell ref="CL14:CU14"/>
    <mergeCell ref="CV14:CW14"/>
    <mergeCell ref="CX14:DH14"/>
    <mergeCell ref="A16:BO16"/>
    <mergeCell ref="BX16:CA16"/>
    <mergeCell ref="CO16:CR16"/>
    <mergeCell ref="AO14:AQ14"/>
    <mergeCell ref="AR14:AS14"/>
    <mergeCell ref="AT14:AZ14"/>
    <mergeCell ref="BA14:BD14"/>
    <mergeCell ref="BP14:BW14"/>
    <mergeCell ref="BY14:CI14"/>
    <mergeCell ref="DJ19:DK19"/>
    <mergeCell ref="DL19:DZ19"/>
    <mergeCell ref="T20:BP20"/>
    <mergeCell ref="CG20:CM20"/>
    <mergeCell ref="CN20:CW20"/>
    <mergeCell ref="CX20:CY20"/>
    <mergeCell ref="CZ20:DI20"/>
    <mergeCell ref="DJ20:DK20"/>
    <mergeCell ref="DL20:DZ20"/>
    <mergeCell ref="CS26:CZ26"/>
    <mergeCell ref="DA26:DD26"/>
    <mergeCell ref="DL26:DO26"/>
    <mergeCell ref="A22:Z24"/>
    <mergeCell ref="AA22:BT24"/>
    <mergeCell ref="BU22:CU24"/>
    <mergeCell ref="CY23:DB23"/>
    <mergeCell ref="DC23:DJ23"/>
    <mergeCell ref="DL23:DO23"/>
    <mergeCell ref="AP26:AS26"/>
    <mergeCell ref="BE26:BH26"/>
    <mergeCell ref="BQ26:BT26"/>
    <mergeCell ref="CC26:CF26"/>
    <mergeCell ref="CG26:CN26"/>
    <mergeCell ref="CO26:CR26"/>
    <mergeCell ref="AD25:AG25"/>
    <mergeCell ref="AP25:AU25"/>
    <mergeCell ref="AV25:BV25"/>
    <mergeCell ref="BW25:BZ25"/>
    <mergeCell ref="CI25:CL25"/>
    <mergeCell ref="DY26:EI26"/>
    <mergeCell ref="A29:F29"/>
    <mergeCell ref="G29:BP29"/>
    <mergeCell ref="BV29:CJ29"/>
    <mergeCell ref="CO29:CP29"/>
    <mergeCell ref="CQ29:DZ29"/>
    <mergeCell ref="EA29:EE29"/>
    <mergeCell ref="A25:Z26"/>
    <mergeCell ref="A31:F31"/>
    <mergeCell ref="G31:BP31"/>
    <mergeCell ref="BV31:CJ31"/>
    <mergeCell ref="CO31:CP31"/>
    <mergeCell ref="CQ31:DZ31"/>
    <mergeCell ref="EA31:EE31"/>
    <mergeCell ref="A30:F30"/>
    <mergeCell ref="G30:BP30"/>
    <mergeCell ref="BV30:CJ30"/>
    <mergeCell ref="CO30:CP30"/>
    <mergeCell ref="CQ30:DZ30"/>
    <mergeCell ref="EA30:EE30"/>
    <mergeCell ref="CU25:CX25"/>
    <mergeCell ref="DE25:DH25"/>
    <mergeCell ref="DS25:DV25"/>
    <mergeCell ref="AD26:AG26"/>
    <mergeCell ref="BO34:EL35"/>
    <mergeCell ref="A38:EL42"/>
    <mergeCell ref="W45:Z45"/>
    <mergeCell ref="AW45:AZ45"/>
    <mergeCell ref="BV45:BY45"/>
    <mergeCell ref="CR45:CU45"/>
    <mergeCell ref="DQ45:DT45"/>
    <mergeCell ref="A33:W35"/>
    <mergeCell ref="AB34:AE34"/>
    <mergeCell ref="AF34:AM34"/>
    <mergeCell ref="AN34:AQ34"/>
    <mergeCell ref="BB34:BE34"/>
    <mergeCell ref="BF34:BN34"/>
    <mergeCell ref="CI53:CL53"/>
    <mergeCell ref="CR53:CU53"/>
    <mergeCell ref="CZ53:DC53"/>
    <mergeCell ref="DI53:DL53"/>
    <mergeCell ref="DQ53:DT53"/>
    <mergeCell ref="W47:Z47"/>
    <mergeCell ref="AW47:AZ47"/>
    <mergeCell ref="BV47:BY47"/>
    <mergeCell ref="CR47:CU47"/>
    <mergeCell ref="W49:Z49"/>
    <mergeCell ref="AB49:BC49"/>
    <mergeCell ref="BF49:BI49"/>
    <mergeCell ref="CU49:CX49"/>
    <mergeCell ref="DA49:EL49"/>
    <mergeCell ref="I59:W59"/>
    <mergeCell ref="AA59:AD59"/>
    <mergeCell ref="AF59:AJ59"/>
    <mergeCell ref="AN59:AQ59"/>
    <mergeCell ref="AU59:AY59"/>
    <mergeCell ref="AX61:BA61"/>
    <mergeCell ref="DZ53:EC53"/>
    <mergeCell ref="I55:BD55"/>
    <mergeCell ref="BF55:BI55"/>
    <mergeCell ref="BR55:BU55"/>
    <mergeCell ref="BZ55:CC55"/>
    <mergeCell ref="CI55:CL55"/>
    <mergeCell ref="CR55:CU55"/>
    <mergeCell ref="CZ55:DC55"/>
    <mergeCell ref="DI55:DL55"/>
    <mergeCell ref="DQ55:DT55"/>
    <mergeCell ref="BK61:BN61"/>
    <mergeCell ref="BO61:BU61"/>
    <mergeCell ref="CB61:CE61"/>
    <mergeCell ref="CW61:CZ61"/>
    <mergeCell ref="I53:BD53"/>
    <mergeCell ref="BF53:BI53"/>
    <mergeCell ref="BR53:BU53"/>
    <mergeCell ref="BZ53:CC53"/>
    <mergeCell ref="I63:AN63"/>
    <mergeCell ref="AX63:BA63"/>
    <mergeCell ref="BK63:BN63"/>
    <mergeCell ref="BO63:BU63"/>
    <mergeCell ref="CB63:CE63"/>
    <mergeCell ref="CF63:CS63"/>
    <mergeCell ref="CW63:CZ63"/>
    <mergeCell ref="D67:G67"/>
    <mergeCell ref="O67:R67"/>
    <mergeCell ref="X67:AA67"/>
    <mergeCell ref="AO67:AR67"/>
    <mergeCell ref="BF67:BI67"/>
    <mergeCell ref="BJ67:BT67"/>
    <mergeCell ref="BW67:BZ67"/>
    <mergeCell ref="CN67:CQ67"/>
    <mergeCell ref="DE67:DH67"/>
    <mergeCell ref="DI67:DU67"/>
    <mergeCell ref="DV67:DY67"/>
    <mergeCell ref="X69:AA69"/>
    <mergeCell ref="AO69:AR69"/>
    <mergeCell ref="BF69:BI69"/>
    <mergeCell ref="BW69:BZ69"/>
    <mergeCell ref="CA69:CJ69"/>
    <mergeCell ref="CN69:CQ69"/>
    <mergeCell ref="CZ69:DV69"/>
    <mergeCell ref="CU73:CV73"/>
    <mergeCell ref="CW73:DU73"/>
    <mergeCell ref="DW73:DX73"/>
    <mergeCell ref="EA73:ED73"/>
    <mergeCell ref="D73:G73"/>
    <mergeCell ref="N73:Q73"/>
    <mergeCell ref="W73:AG73"/>
    <mergeCell ref="AH73:BT73"/>
    <mergeCell ref="BV73:CM73"/>
    <mergeCell ref="CN73:CQ73"/>
  </mergeCells>
  <phoneticPr fontId="3" type="Hiragana"/>
  <conditionalFormatting sqref="AH73:BT73">
    <cfRule type="expression" dxfId="149" priority="47" stopIfTrue="1">
      <formula>$N$73="レ"</formula>
    </cfRule>
    <cfRule type="expression" dxfId="148" priority="53" stopIfTrue="1">
      <formula>$N$73="レ"</formula>
    </cfRule>
  </conditionalFormatting>
  <conditionalFormatting sqref="CW73:DU73">
    <cfRule type="expression" dxfId="147" priority="46" stopIfTrue="1">
      <formula>$CN$73="レ"</formula>
    </cfRule>
    <cfRule type="expression" dxfId="146" priority="52" stopIfTrue="1">
      <formula>$CN$73="レ"</formula>
    </cfRule>
  </conditionalFormatting>
  <conditionalFormatting sqref="CZ69:DV69">
    <cfRule type="expression" dxfId="145" priority="48" stopIfTrue="1">
      <formula>$CN$69="レ"</formula>
    </cfRule>
    <cfRule type="expression" dxfId="144" priority="51" stopIfTrue="1">
      <formula>$CN$69="レ"</formula>
    </cfRule>
  </conditionalFormatting>
  <conditionalFormatting sqref="BO34:EM35">
    <cfRule type="expression" dxfId="143" priority="44" stopIfTrue="1">
      <formula>$AN$34="レ"</formula>
    </cfRule>
    <cfRule type="expression" dxfId="142" priority="49" stopIfTrue="1">
      <formula>$AN$34="レ"</formula>
    </cfRule>
    <cfRule type="expression" dxfId="141" priority="50" stopIfTrue="1">
      <formula>$AN$34="レ"</formula>
    </cfRule>
  </conditionalFormatting>
  <conditionalFormatting sqref="DY26 EJ26">
    <cfRule type="expression" dxfId="140" priority="45" stopIfTrue="1">
      <formula>$EO$26=TRUE</formula>
    </cfRule>
  </conditionalFormatting>
  <conditionalFormatting sqref="CO16:CR16">
    <cfRule type="expression" dxfId="139" priority="43" stopIfTrue="1">
      <formula>$BX$16="レ"</formula>
    </cfRule>
  </conditionalFormatting>
  <conditionalFormatting sqref="BX16:CA16">
    <cfRule type="expression" dxfId="138" priority="42" stopIfTrue="1">
      <formula>$CO$16="レ"</formula>
    </cfRule>
  </conditionalFormatting>
  <conditionalFormatting sqref="CY23:DB23">
    <cfRule type="expression" dxfId="137" priority="41" stopIfTrue="1">
      <formula>$DL$23="レ"</formula>
    </cfRule>
  </conditionalFormatting>
  <conditionalFormatting sqref="DL23:DO23">
    <cfRule type="expression" dxfId="136" priority="40" stopIfTrue="1">
      <formula>$CY$23="レ"</formula>
    </cfRule>
  </conditionalFormatting>
  <conditionalFormatting sqref="AB34:AE34">
    <cfRule type="expression" dxfId="135" priority="39" stopIfTrue="1">
      <formula>OR($AN$34="レ",$BB$34="レ")</formula>
    </cfRule>
  </conditionalFormatting>
  <conditionalFormatting sqref="AN34:AQ34">
    <cfRule type="expression" dxfId="134" priority="38" stopIfTrue="1">
      <formula>OR($AB$34="レ",$BB$34="レ")</formula>
    </cfRule>
  </conditionalFormatting>
  <conditionalFormatting sqref="BB34:BE34">
    <cfRule type="expression" dxfId="133" priority="37" stopIfTrue="1">
      <formula>OR($AB$34="レ",$AN$34="レ")</formula>
    </cfRule>
  </conditionalFormatting>
  <conditionalFormatting sqref="BF53:BI53">
    <cfRule type="expression" dxfId="132" priority="36" stopIfTrue="1">
      <formula>OR(BR53="レ",BZ53="レ",CI53="レ",CR53="レ",CZ53="レ",DI53="レ",DQ53="レ",DZ53="レ")</formula>
    </cfRule>
  </conditionalFormatting>
  <conditionalFormatting sqref="BR53:BU53">
    <cfRule type="expression" dxfId="131" priority="35" stopIfTrue="1">
      <formula>OR(BF53="レ",BZ53="レ",CI53="レ",CR53="レ",CZ53="レ",DI53="レ",DQ53="レ",DZ53="レ")</formula>
    </cfRule>
  </conditionalFormatting>
  <conditionalFormatting sqref="BZ53:CC53">
    <cfRule type="expression" dxfId="130" priority="34" stopIfTrue="1">
      <formula>OR(BF53="レ",BR53="レ",CI53="レ",CR53="レ",CZ53="レ",DI53="レ",DQ53="レ",DZ53="レ")</formula>
    </cfRule>
  </conditionalFormatting>
  <conditionalFormatting sqref="CI53:CL53">
    <cfRule type="expression" dxfId="129" priority="33" stopIfTrue="1">
      <formula>OR(BF53="レ",BR53="レ",BZ53="レ",CR53="レ",CZ53="レ",DI53="レ",DQ53="レ",DZ53="レ")</formula>
    </cfRule>
  </conditionalFormatting>
  <conditionalFormatting sqref="CR53:CU53">
    <cfRule type="expression" dxfId="128" priority="32" stopIfTrue="1">
      <formula>OR(BF53="レ",BR53="レ",BZ53="レ",CI53="レ",CZ53="レ",DI53="レ",DQ53="レ",DZ53="レ")</formula>
    </cfRule>
  </conditionalFormatting>
  <conditionalFormatting sqref="CZ53:DC53">
    <cfRule type="expression" dxfId="127" priority="31" stopIfTrue="1">
      <formula>OR(BF53="レ",BR53="レ",BZ53="レ",CI53="レ",CR53="レ",DI53="レ",DQ53="レ",DZ53="レ")</formula>
    </cfRule>
  </conditionalFormatting>
  <conditionalFormatting sqref="DI53:DL53">
    <cfRule type="expression" dxfId="126" priority="30" stopIfTrue="1">
      <formula>OR(BF53="レ",BR53="レ",BZ53="レ",CI53="レ",CR53="レ",CZ53="レ",DQ53="レ",DZ53="レ")</formula>
    </cfRule>
  </conditionalFormatting>
  <conditionalFormatting sqref="DQ53:DT53">
    <cfRule type="expression" dxfId="125" priority="29" stopIfTrue="1">
      <formula>OR(BF53="レ",BR53="レ",BZ53="レ",CI53="レ",CR53="レ",CZ53="レ",DI53="レ",DZ53="レ")</formula>
    </cfRule>
  </conditionalFormatting>
  <conditionalFormatting sqref="DZ53:EC53">
    <cfRule type="expression" dxfId="124" priority="28" stopIfTrue="1">
      <formula>OR(BF53="レ",BR53="レ",BZ53="レ",CI53="レ",CR53="レ",CZ53="レ",DI53="レ",DQ53="レ")</formula>
    </cfRule>
  </conditionalFormatting>
  <conditionalFormatting sqref="BF55:BI55">
    <cfRule type="expression" dxfId="123" priority="27" stopIfTrue="1">
      <formula>OR(BR55="レ",BZ55="レ",CI55="レ",CR55="レ",CZ55="レ",DI55="レ",DQ55="レ")</formula>
    </cfRule>
  </conditionalFormatting>
  <conditionalFormatting sqref="BR55:BU55">
    <cfRule type="expression" dxfId="122" priority="26" stopIfTrue="1">
      <formula>OR(BF55="レ",BZ55="レ",CI55="レ",CR55="レ",CZ55="レ",DI55="レ",DQ55="レ")</formula>
    </cfRule>
  </conditionalFormatting>
  <conditionalFormatting sqref="BZ55:CC55">
    <cfRule type="expression" dxfId="121" priority="25" stopIfTrue="1">
      <formula>OR(BF55="レ",BR55="レ",CI55="レ",CR55="レ",CZ55="レ",DI55="レ",DQ55="レ")</formula>
    </cfRule>
  </conditionalFormatting>
  <conditionalFormatting sqref="CI55:CL55">
    <cfRule type="expression" dxfId="120" priority="24" stopIfTrue="1">
      <formula>OR(BF55="レ",BR55="レ",BZ55="レ",CR55="レ",CZ55="レ",DI55="レ",DQ55="レ")</formula>
    </cfRule>
  </conditionalFormatting>
  <conditionalFormatting sqref="CR55:CU55">
    <cfRule type="expression" dxfId="119" priority="23" stopIfTrue="1">
      <formula>OR(BF55="レ",BR55="レ",BZ55="レ",CI55="レ",CZ55="レ",DI55="レ",DQ55="レ")</formula>
    </cfRule>
  </conditionalFormatting>
  <conditionalFormatting sqref="CZ55:DC55">
    <cfRule type="expression" dxfId="118" priority="22" stopIfTrue="1">
      <formula>OR(BF55="レ",BR55="レ",BZ55="レ",CI55="レ",CR55="レ",DI55="レ",DQ55="レ")</formula>
    </cfRule>
  </conditionalFormatting>
  <conditionalFormatting sqref="DI55:DL55">
    <cfRule type="expression" dxfId="117" priority="21" stopIfTrue="1">
      <formula>OR(BF55="レ",BR55="レ",BZ55="レ",CI55="レ",CR55="レ",CZ55="レ",DQ55="レ")</formula>
    </cfRule>
  </conditionalFormatting>
  <conditionalFormatting sqref="DQ55:DT55">
    <cfRule type="expression" dxfId="116" priority="20" stopIfTrue="1">
      <formula>OR(BF55="レ",BR55="レ",BZ55="レ",CI55="レ",CR55="レ",CZ55="レ",DI55="レ")</formula>
    </cfRule>
  </conditionalFormatting>
  <conditionalFormatting sqref="AA59:AD59">
    <cfRule type="expression" dxfId="115" priority="19" stopIfTrue="1">
      <formula>$AN$59="レ"</formula>
    </cfRule>
  </conditionalFormatting>
  <conditionalFormatting sqref="AN59:AQ59">
    <cfRule type="expression" dxfId="114" priority="18" stopIfTrue="1">
      <formula>$AA$59="レ"</formula>
    </cfRule>
  </conditionalFormatting>
  <conditionalFormatting sqref="AX61:BA61">
    <cfRule type="expression" dxfId="113" priority="17" stopIfTrue="1">
      <formula>OR(BK61="レ",CB61="レ",CW61="レ")</formula>
    </cfRule>
  </conditionalFormatting>
  <conditionalFormatting sqref="BK61:BN61">
    <cfRule type="expression" dxfId="112" priority="16" stopIfTrue="1">
      <formula>OR(AX61="レ",CB61="レ",CW61="レ")</formula>
    </cfRule>
  </conditionalFormatting>
  <conditionalFormatting sqref="CB61:CE61">
    <cfRule type="expression" dxfId="111" priority="15" stopIfTrue="1">
      <formula>OR(AX61="レ",BK61="レ",CW61="レ")</formula>
    </cfRule>
  </conditionalFormatting>
  <conditionalFormatting sqref="CW61:CZ61">
    <cfRule type="expression" dxfId="110" priority="14" stopIfTrue="1">
      <formula>OR(AX61="レ",BK61="レ",CB61="レ")</formula>
    </cfRule>
  </conditionalFormatting>
  <conditionalFormatting sqref="AX63:BA63">
    <cfRule type="expression" dxfId="109" priority="13" stopIfTrue="1">
      <formula>OR(BK63="レ",CB63="レ",CW63="レ")</formula>
    </cfRule>
  </conditionalFormatting>
  <conditionalFormatting sqref="BK63:BN63">
    <cfRule type="expression" dxfId="108" priority="12" stopIfTrue="1">
      <formula>OR(AX63="レ",CB63="レ",CW63="レ")</formula>
    </cfRule>
  </conditionalFormatting>
  <conditionalFormatting sqref="CB63:CE63">
    <cfRule type="expression" dxfId="107" priority="11" stopIfTrue="1">
      <formula>OR(AX63="レ",BK63="レ",CW63="レ")</formula>
    </cfRule>
  </conditionalFormatting>
  <conditionalFormatting sqref="CW63:CZ63">
    <cfRule type="expression" dxfId="106" priority="10" stopIfTrue="1">
      <formula>OR(AX63="レ",BK63="レ",CB63="レ")</formula>
    </cfRule>
  </conditionalFormatting>
  <conditionalFormatting sqref="X67:AA67 X69:AA69 AO67:AR67 AO69:AR69 BF67:BI67 BF69:BI69 BW67:BZ67 BW69:BZ69 CN67:CQ67 CN69:CQ69 DE67:DH67 DV67:DY67">
    <cfRule type="expression" dxfId="105" priority="9" stopIfTrue="1">
      <formula>$O$67="レ"</formula>
    </cfRule>
  </conditionalFormatting>
  <conditionalFormatting sqref="D67:G67">
    <cfRule type="expression" dxfId="104" priority="8" stopIfTrue="1">
      <formula>$O$67="レ"</formula>
    </cfRule>
  </conditionalFormatting>
  <conditionalFormatting sqref="O67:R67">
    <cfRule type="expression" dxfId="103" priority="7" stopIfTrue="1">
      <formula>$D$67="レ"</formula>
    </cfRule>
  </conditionalFormatting>
  <conditionalFormatting sqref="D73:G73">
    <cfRule type="expression" dxfId="102" priority="6" stopIfTrue="1">
      <formula>$N$73="レ"</formula>
    </cfRule>
  </conditionalFormatting>
  <conditionalFormatting sqref="N73:Q73">
    <cfRule type="expression" dxfId="101" priority="5" stopIfTrue="1">
      <formula>$D$73="レ"</formula>
    </cfRule>
  </conditionalFormatting>
  <conditionalFormatting sqref="CN73:CQ73">
    <cfRule type="expression" dxfId="100" priority="4" stopIfTrue="1">
      <formula>$EA$73="レ"</formula>
    </cfRule>
  </conditionalFormatting>
  <conditionalFormatting sqref="EA73:ED73">
    <cfRule type="expression" dxfId="99" priority="3" stopIfTrue="1">
      <formula>$CN$73="レ"</formula>
    </cfRule>
  </conditionalFormatting>
  <conditionalFormatting sqref="BW25:BZ25 CI25:CL25 CU25:CX25 DE25:DH25 DS25:DV25 AD26:AG26 BE26:BH26 BQ26:BT26 CC26:CF26 CO26:CR26 DA26:DD26 DL26:DO26 AP26:AS26">
    <cfRule type="expression" dxfId="98" priority="54" stopIfTrue="1">
      <formula>$EO$25=TRUE</formula>
    </cfRule>
  </conditionalFormatting>
  <conditionalFormatting sqref="AD25:AG25">
    <cfRule type="expression" dxfId="97" priority="2" stopIfTrue="1">
      <formula>$EP$25=TRUE</formula>
    </cfRule>
  </conditionalFormatting>
  <conditionalFormatting sqref="AP25:AU25">
    <cfRule type="expression" dxfId="96" priority="1" stopIfTrue="1">
      <formula>$EO$25=TRUE</formula>
    </cfRule>
  </conditionalFormatting>
  <dataValidations count="6">
    <dataValidation type="list" allowBlank="1" showInputMessage="1" showErrorMessage="1" sqref="A14">
      <formula1>"明治,大正,昭和"</formula1>
    </dataValidation>
    <dataValidation type="list" allowBlank="1" showInputMessage="1" showErrorMessage="1" sqref="BE13:BL14">
      <formula1>"女,男"</formula1>
    </dataValidation>
    <dataValidation imeMode="disabled" allowBlank="1" showInputMessage="1" showErrorMessage="1" sqref="BY9:CJ10 BE9:BP10"/>
    <dataValidation type="textLength" operator="equal" allowBlank="1" showInputMessage="1" showErrorMessage="1" sqref="BF3:CR3">
      <formula1>7</formula1>
    </dataValidation>
    <dataValidation type="list" showInputMessage="1" showErrorMessage="1" sqref="EA73:ED73 CN73:CQ73 CO16:CR16 CY23:DB23 DL23:DO23 AB34:AE34 AN34:AQ34 BB34:BE34 W45:Z45 W47:Z47 W49:Z49 AW45:AZ45 AW47:AZ47 BF49:BI49 BV45:BY45 BV47:BY47 CR45:CU45 CR47:CU47 CU49:CX49 DQ45:DT45 BF53:BI53 BF55:BI55 BR53:BU53 BR55:BU55 BZ53:CC53 BZ55:CC55 CI53:CL53 CI55:CL55 CR53:CU53 CR55:CU55 CZ53:DC53 CZ55:DC55 DI53:DL53 DI55:DL55 DQ55:DT55 DQ53:DT53 DZ53:EC53 AA59:AD59 AN59:AQ59 AX61:BA61 AX63:BA63 BK61:BN61 BK63:BN63 CB61:CE61 CB63:CE63 CW61:CZ61 CW63:CZ63 DV67:DY67 DE67:DH67 CN67:CQ67 CN69:CQ69 BW67:BZ67 BW69:BZ69 BF67:BI67 BF69:BI69 AO67:AR67 AO69:AR69 X67:AA67 X69:AA69 O67:R67 D67:G67 D73:G73 N73:Q73">
      <formula1>"　,」"</formula1>
    </dataValidation>
    <dataValidation type="list" showInputMessage="1" showErrorMessage="1" sqref="BX16:CA16">
      <formula1>"　,」"</formula1>
    </dataValidation>
  </dataValidations>
  <pageMargins left="0.47244094488188981" right="0.55118110236220474" top="0.51181102362204722" bottom="0.59055118110236227"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47625</xdr:colOff>
                    <xdr:row>24</xdr:row>
                    <xdr:rowOff>38100</xdr:rowOff>
                  </from>
                  <to>
                    <xdr:col>46</xdr:col>
                    <xdr:colOff>38100</xdr:colOff>
                    <xdr:row>24</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47625</xdr:colOff>
                    <xdr:row>25</xdr:row>
                    <xdr:rowOff>47625</xdr:rowOff>
                  </from>
                  <to>
                    <xdr:col>34</xdr:col>
                    <xdr:colOff>38100</xdr:colOff>
                    <xdr:row>25</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41</xdr:col>
                    <xdr:colOff>47625</xdr:colOff>
                    <xdr:row>25</xdr:row>
                    <xdr:rowOff>47625</xdr:rowOff>
                  </from>
                  <to>
                    <xdr:col>46</xdr:col>
                    <xdr:colOff>38100</xdr:colOff>
                    <xdr:row>25</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56</xdr:col>
                    <xdr:colOff>47625</xdr:colOff>
                    <xdr:row>25</xdr:row>
                    <xdr:rowOff>47625</xdr:rowOff>
                  </from>
                  <to>
                    <xdr:col>61</xdr:col>
                    <xdr:colOff>38100</xdr:colOff>
                    <xdr:row>25</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68</xdr:col>
                    <xdr:colOff>47625</xdr:colOff>
                    <xdr:row>25</xdr:row>
                    <xdr:rowOff>38100</xdr:rowOff>
                  </from>
                  <to>
                    <xdr:col>73</xdr:col>
                    <xdr:colOff>38100</xdr:colOff>
                    <xdr:row>25</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74</xdr:col>
                    <xdr:colOff>38100</xdr:colOff>
                    <xdr:row>24</xdr:row>
                    <xdr:rowOff>47625</xdr:rowOff>
                  </from>
                  <to>
                    <xdr:col>79</xdr:col>
                    <xdr:colOff>28575</xdr:colOff>
                    <xdr:row>24</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80</xdr:col>
                    <xdr:colOff>47625</xdr:colOff>
                    <xdr:row>25</xdr:row>
                    <xdr:rowOff>38100</xdr:rowOff>
                  </from>
                  <to>
                    <xdr:col>85</xdr:col>
                    <xdr:colOff>38100</xdr:colOff>
                    <xdr:row>25</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86</xdr:col>
                    <xdr:colOff>47625</xdr:colOff>
                    <xdr:row>24</xdr:row>
                    <xdr:rowOff>38100</xdr:rowOff>
                  </from>
                  <to>
                    <xdr:col>91</xdr:col>
                    <xdr:colOff>38100</xdr:colOff>
                    <xdr:row>24</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92</xdr:col>
                    <xdr:colOff>47625</xdr:colOff>
                    <xdr:row>25</xdr:row>
                    <xdr:rowOff>38100</xdr:rowOff>
                  </from>
                  <to>
                    <xdr:col>97</xdr:col>
                    <xdr:colOff>38100</xdr:colOff>
                    <xdr:row>25</xdr:row>
                    <xdr:rowOff>247650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98</xdr:col>
                    <xdr:colOff>47625</xdr:colOff>
                    <xdr:row>24</xdr:row>
                    <xdr:rowOff>38100</xdr:rowOff>
                  </from>
                  <to>
                    <xdr:col>103</xdr:col>
                    <xdr:colOff>38100</xdr:colOff>
                    <xdr:row>24</xdr:row>
                    <xdr:rowOff>247650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104</xdr:col>
                    <xdr:colOff>47625</xdr:colOff>
                    <xdr:row>25</xdr:row>
                    <xdr:rowOff>47625</xdr:rowOff>
                  </from>
                  <to>
                    <xdr:col>109</xdr:col>
                    <xdr:colOff>38100</xdr:colOff>
                    <xdr:row>25</xdr:row>
                    <xdr:rowOff>247650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108</xdr:col>
                    <xdr:colOff>0</xdr:colOff>
                    <xdr:row>24</xdr:row>
                    <xdr:rowOff>47625</xdr:rowOff>
                  </from>
                  <to>
                    <xdr:col>112</xdr:col>
                    <xdr:colOff>57150</xdr:colOff>
                    <xdr:row>24</xdr:row>
                    <xdr:rowOff>247650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115</xdr:col>
                    <xdr:colOff>47625</xdr:colOff>
                    <xdr:row>25</xdr:row>
                    <xdr:rowOff>47625</xdr:rowOff>
                  </from>
                  <to>
                    <xdr:col>120</xdr:col>
                    <xdr:colOff>38100</xdr:colOff>
                    <xdr:row>25</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122</xdr:col>
                    <xdr:colOff>47625</xdr:colOff>
                    <xdr:row>24</xdr:row>
                    <xdr:rowOff>47625</xdr:rowOff>
                  </from>
                  <to>
                    <xdr:col>127</xdr:col>
                    <xdr:colOff>38100</xdr:colOff>
                    <xdr:row>24</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29</xdr:col>
                    <xdr:colOff>47625</xdr:colOff>
                    <xdr:row>24</xdr:row>
                    <xdr:rowOff>28575</xdr:rowOff>
                  </from>
                  <to>
                    <xdr:col>34</xdr:col>
                    <xdr:colOff>38100</xdr:colOff>
                    <xdr:row>24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ER122"/>
  <sheetViews>
    <sheetView tabSelected="1" zoomScaleNormal="100" workbookViewId="0">
      <selection activeCell="ET15" sqref="ET15"/>
    </sheetView>
  </sheetViews>
  <sheetFormatPr defaultColWidth="8.125" defaultRowHeight="13.5"/>
  <cols>
    <col min="1" max="145" width="0.75" customWidth="1"/>
    <col min="146" max="146" width="0" hidden="1" customWidth="1"/>
    <col min="147" max="148" width="0" style="45" hidden="1" customWidth="1"/>
  </cols>
  <sheetData>
    <row r="1" spans="1:148" ht="20.100000000000001" customHeight="1">
      <c r="A1" s="1"/>
      <c r="B1" s="1"/>
      <c r="C1" s="1"/>
      <c r="D1" s="1"/>
      <c r="E1" s="2"/>
      <c r="F1" s="1"/>
      <c r="G1" s="2"/>
      <c r="H1" s="2"/>
      <c r="I1" s="2"/>
      <c r="J1" s="2"/>
      <c r="K1" s="3"/>
      <c r="L1" s="3"/>
      <c r="M1" s="3"/>
      <c r="N1" s="3"/>
      <c r="O1" s="3"/>
      <c r="P1" s="3"/>
      <c r="Q1" s="3"/>
      <c r="R1" s="3"/>
      <c r="S1" s="3"/>
      <c r="T1" s="3"/>
      <c r="U1" s="3"/>
      <c r="V1" s="3"/>
      <c r="W1" s="3"/>
      <c r="X1" s="3"/>
      <c r="Y1" s="3"/>
      <c r="Z1" s="2"/>
      <c r="AA1" s="2"/>
      <c r="AB1" s="2"/>
      <c r="AC1" s="2"/>
      <c r="AD1" s="2"/>
      <c r="AE1" s="2"/>
      <c r="AF1" s="2"/>
      <c r="AG1" s="2"/>
      <c r="AH1" s="2"/>
      <c r="AI1" s="2"/>
      <c r="AJ1" s="1"/>
      <c r="AK1" s="1"/>
      <c r="AL1" s="1"/>
      <c r="AM1" s="1"/>
      <c r="AN1" s="87" t="s">
        <v>0</v>
      </c>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2"/>
      <c r="CU1" s="2"/>
      <c r="CV1" s="2"/>
      <c r="CW1" s="2"/>
      <c r="CX1" s="2"/>
      <c r="CY1" s="2"/>
      <c r="CZ1" s="2"/>
      <c r="DA1" s="2"/>
      <c r="DB1" s="2"/>
      <c r="DC1" s="2"/>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row>
    <row r="2" spans="1:148" ht="15" customHeight="1">
      <c r="A2" s="1"/>
      <c r="B2" s="1"/>
      <c r="C2" s="1"/>
      <c r="D2" s="1"/>
      <c r="E2" s="2"/>
      <c r="F2" s="1"/>
      <c r="G2" s="2"/>
      <c r="H2" s="2"/>
      <c r="I2" s="2"/>
      <c r="J2" s="2"/>
      <c r="K2" s="3"/>
      <c r="L2" s="3"/>
      <c r="M2" s="3"/>
      <c r="N2" s="3"/>
      <c r="O2" s="89"/>
      <c r="P2" s="89"/>
      <c r="Q2" s="89"/>
      <c r="R2" s="89"/>
      <c r="S2" s="89"/>
      <c r="T2" s="89"/>
      <c r="U2" s="89"/>
      <c r="V2" s="89"/>
      <c r="W2" s="3"/>
      <c r="X2" s="3"/>
      <c r="Y2" s="3"/>
      <c r="Z2" s="2"/>
      <c r="AA2" s="2"/>
      <c r="AB2" s="2"/>
      <c r="AC2" s="2"/>
      <c r="AD2" s="2"/>
      <c r="AE2" s="2"/>
      <c r="AF2" s="2"/>
      <c r="AG2" s="2"/>
      <c r="AH2" s="2"/>
      <c r="AI2" s="2"/>
      <c r="AJ2" s="1"/>
      <c r="AK2" s="1"/>
      <c r="AL2" s="1"/>
      <c r="AM2" s="1"/>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2"/>
      <c r="CU2" s="2"/>
      <c r="CV2" s="2"/>
      <c r="CW2" s="2"/>
      <c r="CX2" s="2"/>
      <c r="CY2" s="2"/>
      <c r="CZ2" s="2"/>
      <c r="DA2" s="2"/>
      <c r="DB2" s="2"/>
      <c r="DC2" s="2"/>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P2">
        <f>IF(EQ2="","",MAX($EP$1:EP1)+1)</f>
        <v>1</v>
      </c>
      <c r="EQ2" s="47" t="str">
        <f>IF(AND(リスト!A39=FALSE,リスト!B39=FALSE),"８行目の利き腕が選択されていません","")</f>
        <v>８行目の利き腕が選択されていません</v>
      </c>
      <c r="ER2" s="46"/>
    </row>
    <row r="3" spans="1:148" ht="15.95" customHeight="1">
      <c r="A3" s="4"/>
      <c r="B3" s="4"/>
      <c r="C3" s="4"/>
      <c r="D3" s="4"/>
      <c r="E3" s="4"/>
      <c r="F3" s="4"/>
      <c r="G3" s="4"/>
      <c r="H3" s="4"/>
      <c r="I3" s="4"/>
      <c r="J3" s="4"/>
      <c r="K3" s="5"/>
      <c r="L3" s="5"/>
      <c r="M3" s="5"/>
      <c r="N3" s="5"/>
      <c r="O3" s="89"/>
      <c r="P3" s="89"/>
      <c r="Q3" s="89"/>
      <c r="R3" s="89"/>
      <c r="S3" s="89"/>
      <c r="T3" s="89"/>
      <c r="U3" s="89"/>
      <c r="V3" s="89"/>
      <c r="W3" s="5"/>
      <c r="X3" s="5"/>
      <c r="Y3" s="5"/>
      <c r="Z3" s="4"/>
      <c r="AA3" s="90" t="s">
        <v>1</v>
      </c>
      <c r="AB3" s="90"/>
      <c r="AC3" s="90"/>
      <c r="AD3" s="90"/>
      <c r="AE3" s="90"/>
      <c r="AF3" s="90"/>
      <c r="AG3" s="90"/>
      <c r="AH3" s="90"/>
      <c r="AI3" s="90"/>
      <c r="AJ3" s="90"/>
      <c r="AK3" s="90"/>
      <c r="AL3" s="90"/>
      <c r="AM3" s="90"/>
      <c r="AN3" s="90"/>
      <c r="AO3" s="90"/>
      <c r="AP3" s="90"/>
      <c r="AQ3" s="90"/>
      <c r="AR3" s="90"/>
      <c r="AS3" s="90"/>
      <c r="AT3" s="90"/>
      <c r="AU3" s="90"/>
      <c r="AV3" s="90"/>
      <c r="AW3" s="90"/>
      <c r="AX3" s="90"/>
      <c r="AY3" s="6"/>
      <c r="AZ3" s="6"/>
      <c r="BA3" s="6"/>
      <c r="BB3" s="4"/>
      <c r="BC3" s="4"/>
      <c r="BD3" s="4"/>
      <c r="BE3" s="90" t="s">
        <v>2</v>
      </c>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P3" t="str">
        <f>IF(EQ3="","",MAX($EP$1:EP2)+1)</f>
        <v/>
      </c>
      <c r="EQ3" s="47" t="str">
        <f>IF(AND(リスト!A39=TRUE,リスト!B39=TRUE),"８行目の利き腕が「右」「左」両方選択されています","")</f>
        <v/>
      </c>
      <c r="ER3" s="46"/>
    </row>
    <row r="4" spans="1:148" ht="11.1" customHeight="1">
      <c r="A4" s="280"/>
      <c r="B4" s="280"/>
      <c r="C4" s="280"/>
      <c r="D4" s="280"/>
      <c r="E4" s="280"/>
      <c r="F4" s="280"/>
      <c r="G4" s="280"/>
      <c r="H4" s="280"/>
      <c r="I4" s="280"/>
      <c r="J4" s="280"/>
      <c r="K4" s="280"/>
      <c r="L4" s="280"/>
      <c r="M4" s="280"/>
      <c r="N4" s="280"/>
      <c r="O4" s="280"/>
      <c r="P4" s="280"/>
      <c r="Q4" s="280"/>
      <c r="R4" s="280"/>
      <c r="S4" s="281"/>
      <c r="T4" s="281"/>
      <c r="U4" s="281"/>
      <c r="V4" s="282"/>
      <c r="W4" s="283"/>
      <c r="X4" s="283"/>
      <c r="Y4" s="283"/>
      <c r="Z4" s="284"/>
      <c r="AA4" s="285"/>
      <c r="AB4" s="286"/>
      <c r="AC4" s="286"/>
      <c r="AD4" s="287"/>
      <c r="AE4" s="285"/>
      <c r="AF4" s="286"/>
      <c r="AG4" s="286"/>
      <c r="AH4" s="287"/>
      <c r="AI4" s="285"/>
      <c r="AJ4" s="286"/>
      <c r="AK4" s="286"/>
      <c r="AL4" s="287"/>
      <c r="AM4" s="285"/>
      <c r="AN4" s="286"/>
      <c r="AO4" s="286"/>
      <c r="AP4" s="287"/>
      <c r="AQ4" s="285"/>
      <c r="AR4" s="286"/>
      <c r="AS4" s="286"/>
      <c r="AT4" s="287"/>
      <c r="AU4" s="285"/>
      <c r="AV4" s="286"/>
      <c r="AW4" s="286"/>
      <c r="AX4" s="287"/>
      <c r="AY4" s="288"/>
      <c r="AZ4" s="288"/>
      <c r="BA4" s="288"/>
      <c r="BB4" s="288"/>
      <c r="BC4" s="288"/>
      <c r="BD4" s="288"/>
      <c r="BE4" s="289">
        <f>IF(表!BE9="","",表!BE9)</f>
        <v>0</v>
      </c>
      <c r="BF4" s="289"/>
      <c r="BG4" s="289"/>
      <c r="BH4" s="289"/>
      <c r="BI4" s="289">
        <f>IF(表!BI9="","",表!BI9)</f>
        <v>0</v>
      </c>
      <c r="BJ4" s="289"/>
      <c r="BK4" s="289"/>
      <c r="BL4" s="289"/>
      <c r="BM4" s="289">
        <f>IF(表!BM9="","",表!BM9)</f>
        <v>0</v>
      </c>
      <c r="BN4" s="289"/>
      <c r="BO4" s="289"/>
      <c r="BP4" s="289"/>
      <c r="BQ4" s="290" t="str">
        <f>IF(表!BQ9="","",表!BQ9)</f>
        <v/>
      </c>
      <c r="BR4" s="290"/>
      <c r="BS4" s="290"/>
      <c r="BT4" s="290"/>
      <c r="BU4" s="290" t="str">
        <f>IF(表!BU9="","",表!BU9)</f>
        <v/>
      </c>
      <c r="BV4" s="290"/>
      <c r="BW4" s="290"/>
      <c r="BX4" s="290"/>
      <c r="BY4" s="290" t="str">
        <f>IF(表!BY9="","",表!BY9)</f>
        <v/>
      </c>
      <c r="BZ4" s="290"/>
      <c r="CA4" s="290"/>
      <c r="CB4" s="290"/>
      <c r="CC4" s="290" t="str">
        <f>IF(表!CC9="","",表!CC9)</f>
        <v/>
      </c>
      <c r="CD4" s="290"/>
      <c r="CE4" s="290"/>
      <c r="CF4" s="290"/>
      <c r="CG4" s="290" t="str">
        <f>IF(表!CG9="","",表!CG9)</f>
        <v/>
      </c>
      <c r="CH4" s="290"/>
      <c r="CI4" s="290"/>
      <c r="CJ4" s="290"/>
      <c r="CK4" s="290" t="str">
        <f>IF(表!CK9="","",表!CK9)</f>
        <v/>
      </c>
      <c r="CL4" s="290"/>
      <c r="CM4" s="290"/>
      <c r="CN4" s="290"/>
      <c r="CO4" s="290" t="str">
        <f>IF(表!CO9="","",表!CO9)</f>
        <v/>
      </c>
      <c r="CP4" s="290"/>
      <c r="CQ4" s="290"/>
      <c r="CR4" s="290"/>
      <c r="CS4" s="291"/>
      <c r="CT4" s="291"/>
      <c r="CU4" s="291"/>
      <c r="CV4" s="291"/>
      <c r="CW4" s="292"/>
      <c r="CX4" s="292"/>
      <c r="CY4" s="293"/>
      <c r="CZ4" s="289" t="str">
        <f>IF(表!CV9="","",表!CV9)</f>
        <v/>
      </c>
      <c r="DA4" s="289"/>
      <c r="DB4" s="289"/>
      <c r="DC4" s="289"/>
      <c r="DD4" s="289" t="str">
        <f>IF(表!CY9="","",表!CY9)</f>
        <v/>
      </c>
      <c r="DE4" s="289"/>
      <c r="DF4" s="289"/>
      <c r="DG4" s="289"/>
      <c r="DH4" s="294" t="s">
        <v>3</v>
      </c>
      <c r="DI4" s="295"/>
      <c r="DJ4" s="295"/>
      <c r="DK4" s="289" t="str">
        <f>IF(表!DE9="","",表!DE9)</f>
        <v/>
      </c>
      <c r="DL4" s="289"/>
      <c r="DM4" s="289"/>
      <c r="DN4" s="289"/>
      <c r="DO4" s="290" t="str">
        <f>IF(表!DI9="","",表!DI9)</f>
        <v/>
      </c>
      <c r="DP4" s="290"/>
      <c r="DQ4" s="290"/>
      <c r="DR4" s="290"/>
      <c r="DS4" s="294" t="s">
        <v>4</v>
      </c>
      <c r="DT4" s="295"/>
      <c r="DU4" s="295"/>
      <c r="DV4" s="290" t="str">
        <f>IF(表!DP9="","",表!DP9)</f>
        <v/>
      </c>
      <c r="DW4" s="290"/>
      <c r="DX4" s="290"/>
      <c r="DY4" s="290"/>
      <c r="DZ4" s="290" t="str">
        <f>IF(表!DT9="","",表!DT9)</f>
        <v/>
      </c>
      <c r="EA4" s="290"/>
      <c r="EB4" s="290"/>
      <c r="EC4" s="290"/>
      <c r="ED4" s="294" t="s">
        <v>5</v>
      </c>
      <c r="EE4" s="295"/>
      <c r="EF4" s="295"/>
      <c r="EG4" s="295"/>
      <c r="EH4" s="295"/>
      <c r="EI4" s="295"/>
      <c r="EJ4" s="295"/>
      <c r="EK4" s="295"/>
      <c r="EL4" s="295"/>
      <c r="EM4" s="295"/>
      <c r="EN4" s="9"/>
      <c r="EP4">
        <f>IF(EQ4="","",MAX($EP$1:EP3)+1)</f>
        <v>2</v>
      </c>
      <c r="EQ4" s="47" t="str">
        <f>IF(BC8="","８行目(BC8のセル）に身長が入力されていません","")</f>
        <v>８行目(BC8のセル）に身長が入力されていません</v>
      </c>
      <c r="ER4" s="46"/>
    </row>
    <row r="5" spans="1:148" ht="11.1" customHeight="1">
      <c r="A5" s="296"/>
      <c r="B5" s="296"/>
      <c r="C5" s="296"/>
      <c r="D5" s="296"/>
      <c r="E5" s="296"/>
      <c r="F5" s="296"/>
      <c r="G5" s="296"/>
      <c r="H5" s="296"/>
      <c r="I5" s="296"/>
      <c r="J5" s="296"/>
      <c r="K5" s="296"/>
      <c r="L5" s="296"/>
      <c r="M5" s="296"/>
      <c r="N5" s="296"/>
      <c r="O5" s="296"/>
      <c r="P5" s="296"/>
      <c r="Q5" s="296"/>
      <c r="R5" s="296"/>
      <c r="S5" s="281"/>
      <c r="T5" s="281"/>
      <c r="U5" s="281"/>
      <c r="V5" s="282"/>
      <c r="W5" s="283"/>
      <c r="X5" s="283"/>
      <c r="Y5" s="283"/>
      <c r="Z5" s="284"/>
      <c r="AA5" s="297"/>
      <c r="AB5" s="298"/>
      <c r="AC5" s="298"/>
      <c r="AD5" s="299"/>
      <c r="AE5" s="297"/>
      <c r="AF5" s="298"/>
      <c r="AG5" s="298"/>
      <c r="AH5" s="299"/>
      <c r="AI5" s="297"/>
      <c r="AJ5" s="298"/>
      <c r="AK5" s="298"/>
      <c r="AL5" s="299"/>
      <c r="AM5" s="297"/>
      <c r="AN5" s="298"/>
      <c r="AO5" s="298"/>
      <c r="AP5" s="299"/>
      <c r="AQ5" s="297"/>
      <c r="AR5" s="298"/>
      <c r="AS5" s="298"/>
      <c r="AT5" s="299"/>
      <c r="AU5" s="297"/>
      <c r="AV5" s="298"/>
      <c r="AW5" s="298"/>
      <c r="AX5" s="299"/>
      <c r="AY5" s="288"/>
      <c r="AZ5" s="288"/>
      <c r="BA5" s="288"/>
      <c r="BB5" s="288"/>
      <c r="BC5" s="288"/>
      <c r="BD5" s="288"/>
      <c r="BE5" s="289"/>
      <c r="BF5" s="289"/>
      <c r="BG5" s="289"/>
      <c r="BH5" s="289"/>
      <c r="BI5" s="289"/>
      <c r="BJ5" s="289"/>
      <c r="BK5" s="289"/>
      <c r="BL5" s="289"/>
      <c r="BM5" s="289"/>
      <c r="BN5" s="289"/>
      <c r="BO5" s="289"/>
      <c r="BP5" s="289"/>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1"/>
      <c r="CT5" s="291"/>
      <c r="CU5" s="291"/>
      <c r="CV5" s="291"/>
      <c r="CW5" s="292"/>
      <c r="CX5" s="292"/>
      <c r="CY5" s="293"/>
      <c r="CZ5" s="289"/>
      <c r="DA5" s="289"/>
      <c r="DB5" s="289"/>
      <c r="DC5" s="289"/>
      <c r="DD5" s="289"/>
      <c r="DE5" s="289"/>
      <c r="DF5" s="289"/>
      <c r="DG5" s="289"/>
      <c r="DH5" s="294"/>
      <c r="DI5" s="295"/>
      <c r="DJ5" s="295"/>
      <c r="DK5" s="289"/>
      <c r="DL5" s="289"/>
      <c r="DM5" s="289"/>
      <c r="DN5" s="289"/>
      <c r="DO5" s="290"/>
      <c r="DP5" s="290"/>
      <c r="DQ5" s="290"/>
      <c r="DR5" s="290"/>
      <c r="DS5" s="294"/>
      <c r="DT5" s="295"/>
      <c r="DU5" s="295"/>
      <c r="DV5" s="290"/>
      <c r="DW5" s="290"/>
      <c r="DX5" s="290"/>
      <c r="DY5" s="290"/>
      <c r="DZ5" s="290"/>
      <c r="EA5" s="290"/>
      <c r="EB5" s="290"/>
      <c r="EC5" s="290"/>
      <c r="ED5" s="294"/>
      <c r="EE5" s="295"/>
      <c r="EF5" s="295"/>
      <c r="EG5" s="295"/>
      <c r="EH5" s="295"/>
      <c r="EI5" s="295"/>
      <c r="EJ5" s="295"/>
      <c r="EK5" s="295"/>
      <c r="EL5" s="295"/>
      <c r="EM5" s="295"/>
      <c r="EN5" s="9"/>
      <c r="EP5">
        <f>IF(EQ5="","",MAX($EP$1:EP4)+1)</f>
        <v>3</v>
      </c>
      <c r="EQ5" s="47" t="str">
        <f>IF(BX8="","８行目(BX8のセル）に体重が入力されていません","")</f>
        <v>８行目(BX8のセル）に体重が入力されていません</v>
      </c>
      <c r="ER5" s="46"/>
    </row>
    <row r="6" spans="1:148" ht="6.95" customHeight="1">
      <c r="A6" s="300"/>
      <c r="B6" s="300"/>
      <c r="C6" s="300"/>
      <c r="D6" s="300"/>
      <c r="E6" s="300"/>
      <c r="F6" s="300"/>
      <c r="G6" s="300"/>
      <c r="H6" s="300"/>
      <c r="I6" s="300"/>
      <c r="J6" s="300"/>
      <c r="K6" s="300"/>
      <c r="L6" s="300"/>
      <c r="M6" s="300"/>
      <c r="N6" s="300"/>
      <c r="O6" s="300"/>
      <c r="P6" s="300"/>
      <c r="Q6" s="300"/>
      <c r="R6" s="300"/>
      <c r="S6" s="281"/>
      <c r="T6" s="281"/>
      <c r="U6" s="281"/>
      <c r="V6" s="281"/>
      <c r="W6" s="281"/>
      <c r="X6" s="281"/>
      <c r="Y6" s="281"/>
      <c r="Z6" s="281"/>
      <c r="AA6" s="281"/>
      <c r="AB6" s="281"/>
      <c r="AC6" s="281"/>
      <c r="AD6" s="281"/>
      <c r="AE6" s="281"/>
      <c r="AF6" s="281"/>
      <c r="AG6" s="281"/>
      <c r="AH6" s="281"/>
      <c r="AI6" s="281"/>
      <c r="AJ6" s="28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4"/>
      <c r="EP6">
        <f>IF(EQ6="","",MAX($EP$1:EP5)+1)</f>
        <v>4</v>
      </c>
      <c r="EQ6" s="47" t="str">
        <f>IF(AND(リスト!A43=FALSE,リスト!B43=FALSE,リスト!C43=FALSE),"８行目の過去６ヶ月の体重の変化に選択がありません","")</f>
        <v>８行目の過去６ヶ月の体重の変化に選択がありません</v>
      </c>
      <c r="ER6" s="46"/>
    </row>
    <row r="7" spans="1:148" ht="6" customHeight="1">
      <c r="A7" s="301" t="s">
        <v>6</v>
      </c>
      <c r="B7" s="302"/>
      <c r="C7" s="302"/>
      <c r="D7" s="302"/>
      <c r="E7" s="302"/>
      <c r="F7" s="302"/>
      <c r="G7" s="302"/>
      <c r="H7" s="302"/>
      <c r="I7" s="302"/>
      <c r="J7" s="302"/>
      <c r="K7" s="302"/>
      <c r="L7" s="302"/>
      <c r="M7" s="302"/>
      <c r="N7" s="302"/>
      <c r="O7" s="302"/>
      <c r="P7" s="302"/>
      <c r="Q7" s="302"/>
      <c r="R7" s="303"/>
      <c r="S7" s="303"/>
      <c r="T7" s="303"/>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6"/>
      <c r="EM7" s="151"/>
      <c r="EN7" s="10"/>
      <c r="EP7" t="str">
        <f>IF(EQ7="","",MAX($EP$1:EP6)+1)</f>
        <v/>
      </c>
      <c r="EQ7" s="47" t="str">
        <f>IF(AND(NOT(COUNTIF(リスト!A43:C43,FALSE)=3),NOT(COUNTIF(リスト!A43:C43,TRUE)=1)),"８行目の過去６ヶ月の体重の変化に複数の選択があります","")</f>
        <v/>
      </c>
      <c r="ER7" s="46"/>
    </row>
    <row r="8" spans="1:148" ht="21.95" customHeight="1">
      <c r="A8" s="304"/>
      <c r="B8" s="305"/>
      <c r="C8" s="305"/>
      <c r="D8" s="305"/>
      <c r="E8" s="305"/>
      <c r="F8" s="305"/>
      <c r="G8" s="305"/>
      <c r="H8" s="305"/>
      <c r="I8" s="305"/>
      <c r="J8" s="305"/>
      <c r="K8" s="305"/>
      <c r="L8" s="305"/>
      <c r="M8" s="305"/>
      <c r="N8" s="305"/>
      <c r="O8" s="305"/>
      <c r="P8" s="305"/>
      <c r="Q8" s="305"/>
      <c r="R8" s="157" t="s">
        <v>7</v>
      </c>
      <c r="S8" s="306"/>
      <c r="T8" s="306"/>
      <c r="U8" s="157"/>
      <c r="V8" s="157"/>
      <c r="W8" s="157"/>
      <c r="X8" s="307"/>
      <c r="Y8" s="307"/>
      <c r="Z8" s="307"/>
      <c r="AA8" s="307"/>
      <c r="AB8" s="307"/>
      <c r="AC8" s="308" t="s">
        <v>241</v>
      </c>
      <c r="AD8" s="309"/>
      <c r="AE8" s="309"/>
      <c r="AF8" s="310"/>
      <c r="AG8" s="157"/>
      <c r="AH8" s="157" t="s">
        <v>9</v>
      </c>
      <c r="AI8" s="157"/>
      <c r="AJ8" s="157"/>
      <c r="AK8" s="157"/>
      <c r="AL8" s="308" t="s">
        <v>241</v>
      </c>
      <c r="AM8" s="309"/>
      <c r="AN8" s="309"/>
      <c r="AO8" s="310"/>
      <c r="AP8" s="157"/>
      <c r="AQ8" s="157" t="s">
        <v>10</v>
      </c>
      <c r="AR8" s="157"/>
      <c r="AS8" s="157"/>
      <c r="AT8" s="157"/>
      <c r="AU8" s="307"/>
      <c r="AV8" s="157" t="s">
        <v>11</v>
      </c>
      <c r="AW8" s="157"/>
      <c r="AX8" s="157"/>
      <c r="AY8" s="157"/>
      <c r="AZ8" s="221"/>
      <c r="BA8" s="307"/>
      <c r="BB8" s="307"/>
      <c r="BC8" s="311"/>
      <c r="BD8" s="312"/>
      <c r="BE8" s="312"/>
      <c r="BF8" s="312"/>
      <c r="BG8" s="312"/>
      <c r="BH8" s="312"/>
      <c r="BI8" s="312"/>
      <c r="BJ8" s="312"/>
      <c r="BK8" s="312"/>
      <c r="BL8" s="313"/>
      <c r="BM8" s="157" t="s">
        <v>12</v>
      </c>
      <c r="BN8" s="157"/>
      <c r="BO8" s="157"/>
      <c r="BP8" s="307"/>
      <c r="BQ8" s="157" t="s">
        <v>13</v>
      </c>
      <c r="BR8" s="157"/>
      <c r="BS8" s="157"/>
      <c r="BT8" s="157"/>
      <c r="BU8" s="307"/>
      <c r="BV8" s="307"/>
      <c r="BW8" s="307"/>
      <c r="BX8" s="311"/>
      <c r="BY8" s="312"/>
      <c r="BZ8" s="312"/>
      <c r="CA8" s="312"/>
      <c r="CB8" s="312"/>
      <c r="CC8" s="312"/>
      <c r="CD8" s="312"/>
      <c r="CE8" s="312"/>
      <c r="CF8" s="312"/>
      <c r="CG8" s="312"/>
      <c r="CH8" s="313"/>
      <c r="CI8" s="314" t="s">
        <v>14</v>
      </c>
      <c r="CJ8" s="307"/>
      <c r="CK8" s="307"/>
      <c r="CL8" s="307"/>
      <c r="CM8" s="307"/>
      <c r="CN8" s="307"/>
      <c r="CO8" s="307"/>
      <c r="CP8" s="157"/>
      <c r="CQ8" s="157"/>
      <c r="CR8" s="157"/>
      <c r="CS8" s="157"/>
      <c r="CT8" s="157"/>
      <c r="CU8" s="157"/>
      <c r="CV8" s="157"/>
      <c r="CW8" s="157"/>
      <c r="CX8" s="157"/>
      <c r="CY8" s="157"/>
      <c r="CZ8" s="157"/>
      <c r="DA8" s="157"/>
      <c r="DB8" s="157"/>
      <c r="DC8" s="157"/>
      <c r="DD8" s="157"/>
      <c r="DE8" s="157"/>
      <c r="DF8" s="157"/>
      <c r="DG8" s="157"/>
      <c r="DH8" s="157"/>
      <c r="DI8" s="308"/>
      <c r="DJ8" s="309"/>
      <c r="DK8" s="309"/>
      <c r="DL8" s="310"/>
      <c r="DM8" s="157" t="s">
        <v>15</v>
      </c>
      <c r="DN8" s="157"/>
      <c r="DO8" s="157"/>
      <c r="DP8" s="157"/>
      <c r="DQ8" s="157"/>
      <c r="DR8" s="157"/>
      <c r="DS8" s="308"/>
      <c r="DT8" s="309"/>
      <c r="DU8" s="309"/>
      <c r="DV8" s="310"/>
      <c r="DW8" s="157" t="s">
        <v>16</v>
      </c>
      <c r="DX8" s="157"/>
      <c r="DY8" s="157"/>
      <c r="DZ8" s="157"/>
      <c r="EA8" s="157"/>
      <c r="EB8" s="308"/>
      <c r="EC8" s="309"/>
      <c r="ED8" s="309"/>
      <c r="EE8" s="310"/>
      <c r="EF8" s="157" t="s">
        <v>17</v>
      </c>
      <c r="EG8" s="157"/>
      <c r="EH8" s="157"/>
      <c r="EI8" s="157"/>
      <c r="EJ8" s="157"/>
      <c r="EK8" s="157"/>
      <c r="EL8" s="221"/>
      <c r="EM8" s="315"/>
      <c r="EN8" s="11"/>
      <c r="EP8" t="str">
        <f>IF(EQ8="","",MAX($EP$1:EP7)+1)</f>
        <v/>
      </c>
      <c r="EQ8" s="47" t="str">
        <f>IF(AND(D9="」",X9=""),"９行目の四肢の欠損にチェックがありますが部位の入力がありません","")</f>
        <v/>
      </c>
      <c r="ER8" s="46"/>
    </row>
    <row r="9" spans="1:148" s="18" customFormat="1" ht="21.95" customHeight="1">
      <c r="A9" s="316"/>
      <c r="B9" s="157"/>
      <c r="C9" s="157"/>
      <c r="D9" s="308"/>
      <c r="E9" s="309"/>
      <c r="F9" s="309"/>
      <c r="G9" s="310"/>
      <c r="H9" s="157"/>
      <c r="I9" s="157" t="s">
        <v>18</v>
      </c>
      <c r="J9" s="157"/>
      <c r="K9" s="157"/>
      <c r="L9" s="157"/>
      <c r="M9" s="157"/>
      <c r="N9" s="157"/>
      <c r="O9" s="157"/>
      <c r="P9" s="157"/>
      <c r="Q9" s="157"/>
      <c r="R9" s="144"/>
      <c r="S9" s="144"/>
      <c r="T9" s="144"/>
      <c r="U9" s="144"/>
      <c r="V9" s="144"/>
      <c r="W9" s="144"/>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144" t="s">
        <v>19</v>
      </c>
      <c r="BK9" s="317"/>
      <c r="BL9" s="30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221"/>
      <c r="EM9" s="157"/>
      <c r="EN9" s="17"/>
      <c r="EP9" t="str">
        <f>IF(EQ9="","",MAX($EP$1:EP8)+1)</f>
        <v/>
      </c>
      <c r="EQ9" s="47" t="str">
        <f>IF(AND(リスト!A47=FALSE,OR(リスト!B47=TRUE,リスト!F47=TRUE,リスト!J47=TRUE,リスト!N47=TRUE,リスト!R47=TRUE)),"11行目から15行目でいずれかの部位に麻痺が選択されていますが、11行目(D11のセル)が選択されていません","")</f>
        <v/>
      </c>
      <c r="ER9" s="46"/>
    </row>
    <row r="10" spans="1:148" s="18" customFormat="1" ht="3.95" customHeight="1">
      <c r="A10" s="316"/>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221"/>
      <c r="EM10" s="157"/>
      <c r="EN10" s="17"/>
      <c r="EP10" t="str">
        <f>IF(EQ10="","",MAX($EP$1:EP9)+1)</f>
        <v/>
      </c>
      <c r="EQ10" s="47" t="str">
        <f>IF(AND(リスト!B47=TRUE,COUNTIF(リスト!C47:E47,FALSE)=3),"11行目の右上肢に麻痺を選択していますが程度の選択がありません","")</f>
        <v/>
      </c>
      <c r="ER10" s="86" t="s">
        <v>318</v>
      </c>
    </row>
    <row r="11" spans="1:148" s="18" customFormat="1" ht="21.95" customHeight="1">
      <c r="A11" s="316"/>
      <c r="B11" s="157"/>
      <c r="C11" s="157"/>
      <c r="D11" s="308"/>
      <c r="E11" s="309"/>
      <c r="F11" s="309"/>
      <c r="G11" s="310"/>
      <c r="H11" s="157"/>
      <c r="I11" s="157" t="s">
        <v>20</v>
      </c>
      <c r="J11" s="157"/>
      <c r="K11" s="157"/>
      <c r="L11" s="157"/>
      <c r="M11" s="157"/>
      <c r="N11" s="157"/>
      <c r="O11" s="157"/>
      <c r="P11" s="157"/>
      <c r="Q11" s="308" t="s">
        <v>241</v>
      </c>
      <c r="R11" s="309"/>
      <c r="S11" s="309"/>
      <c r="T11" s="310"/>
      <c r="U11" s="157"/>
      <c r="V11" s="157" t="s">
        <v>21</v>
      </c>
      <c r="W11" s="157"/>
      <c r="X11" s="157"/>
      <c r="Y11" s="157"/>
      <c r="Z11" s="157"/>
      <c r="AA11" s="157"/>
      <c r="AB11" s="157"/>
      <c r="AC11" s="157"/>
      <c r="AD11" s="157"/>
      <c r="AE11" s="157"/>
      <c r="AF11" s="157"/>
      <c r="AG11" s="307"/>
      <c r="AH11" s="307"/>
      <c r="AI11" s="307"/>
      <c r="AJ11" s="307"/>
      <c r="AK11" s="308"/>
      <c r="AL11" s="309"/>
      <c r="AM11" s="309"/>
      <c r="AN11" s="310"/>
      <c r="AO11" s="157" t="s">
        <v>22</v>
      </c>
      <c r="AP11" s="307"/>
      <c r="AQ11" s="307"/>
      <c r="AR11" s="307"/>
      <c r="AS11" s="307"/>
      <c r="AT11" s="157"/>
      <c r="AU11" s="307"/>
      <c r="AV11" s="308"/>
      <c r="AW11" s="309"/>
      <c r="AX11" s="309"/>
      <c r="AY11" s="310"/>
      <c r="AZ11" s="157" t="s">
        <v>23</v>
      </c>
      <c r="BA11" s="157"/>
      <c r="BB11" s="157"/>
      <c r="BC11" s="157"/>
      <c r="BD11" s="157"/>
      <c r="BE11" s="308"/>
      <c r="BF11" s="309"/>
      <c r="BG11" s="309"/>
      <c r="BH11" s="310"/>
      <c r="BI11" s="157" t="s">
        <v>24</v>
      </c>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308" t="s">
        <v>241</v>
      </c>
      <c r="CP11" s="309"/>
      <c r="CQ11" s="309"/>
      <c r="CR11" s="310"/>
      <c r="CS11" s="157"/>
      <c r="CT11" s="157" t="s">
        <v>25</v>
      </c>
      <c r="CU11" s="157"/>
      <c r="CV11" s="157"/>
      <c r="CW11" s="157"/>
      <c r="CX11" s="157"/>
      <c r="CY11" s="157"/>
      <c r="CZ11" s="157"/>
      <c r="DA11" s="157"/>
      <c r="DB11" s="157"/>
      <c r="DC11" s="157"/>
      <c r="DD11" s="157"/>
      <c r="DE11" s="157"/>
      <c r="DF11" s="157"/>
      <c r="DG11" s="157"/>
      <c r="DH11" s="157"/>
      <c r="DI11" s="157"/>
      <c r="DJ11" s="308"/>
      <c r="DK11" s="309"/>
      <c r="DL11" s="309"/>
      <c r="DM11" s="310"/>
      <c r="DN11" s="157" t="s">
        <v>22</v>
      </c>
      <c r="DO11" s="157"/>
      <c r="DP11" s="157"/>
      <c r="DQ11" s="157"/>
      <c r="DR11" s="157"/>
      <c r="DS11" s="157"/>
      <c r="DT11" s="308"/>
      <c r="DU11" s="309"/>
      <c r="DV11" s="309"/>
      <c r="DW11" s="310"/>
      <c r="DX11" s="157" t="s">
        <v>23</v>
      </c>
      <c r="DY11" s="157"/>
      <c r="DZ11" s="157"/>
      <c r="EA11" s="157"/>
      <c r="EB11" s="157"/>
      <c r="EC11" s="308"/>
      <c r="ED11" s="309"/>
      <c r="EE11" s="309"/>
      <c r="EF11" s="310"/>
      <c r="EG11" s="157" t="s">
        <v>24</v>
      </c>
      <c r="EH11" s="157"/>
      <c r="EI11" s="157"/>
      <c r="EJ11" s="157"/>
      <c r="EK11" s="157"/>
      <c r="EL11" s="221"/>
      <c r="EM11" s="157"/>
      <c r="EN11" s="17"/>
      <c r="EP11" t="str">
        <f>IF(EQ11="","",MAX($EP$1:EP10)+1)</f>
        <v/>
      </c>
      <c r="EQ11" s="47" t="str">
        <f>IF(AND(リスト!B47=TRUE,NOT(COUNTIF(リスト!C47:E47,TRUE)=1)),"11行目の右上肢の麻痺の程度が複数選択されています","")</f>
        <v/>
      </c>
      <c r="ER11" s="86"/>
    </row>
    <row r="12" spans="1:148" s="18" customFormat="1" ht="3.95" customHeight="1">
      <c r="A12" s="316"/>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307"/>
      <c r="AH12" s="307"/>
      <c r="AI12" s="307"/>
      <c r="AJ12" s="307"/>
      <c r="AK12" s="157"/>
      <c r="AL12" s="157"/>
      <c r="AM12" s="157"/>
      <c r="AN12" s="157"/>
      <c r="AO12" s="157"/>
      <c r="AP12" s="307"/>
      <c r="AQ12" s="307"/>
      <c r="AR12" s="307"/>
      <c r="AS12" s="307"/>
      <c r="AT12" s="157"/>
      <c r="AU12" s="30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221"/>
      <c r="EM12" s="157"/>
      <c r="EN12" s="17"/>
      <c r="EP12" t="str">
        <f>IF(EQ12="","",MAX($EP$1:EP11)+1)</f>
        <v/>
      </c>
      <c r="EQ12" s="47" t="str">
        <f>IF(AND(リスト!B47=FALSE,NOT(COUNTIF(リスト!C47:E47,FALSE)=3)),"11行目の右上肢に麻痺が選択されていませんが程度が選択されています","")</f>
        <v/>
      </c>
      <c r="ER12" s="86"/>
    </row>
    <row r="13" spans="1:148" s="18" customFormat="1" ht="21.95" customHeight="1">
      <c r="A13" s="316"/>
      <c r="B13" s="157"/>
      <c r="C13" s="157"/>
      <c r="D13" s="157"/>
      <c r="E13" s="157"/>
      <c r="F13" s="157"/>
      <c r="G13" s="157"/>
      <c r="H13" s="157"/>
      <c r="I13" s="157"/>
      <c r="J13" s="157"/>
      <c r="K13" s="157"/>
      <c r="L13" s="157"/>
      <c r="M13" s="157"/>
      <c r="N13" s="157"/>
      <c r="O13" s="157"/>
      <c r="P13" s="318"/>
      <c r="Q13" s="308"/>
      <c r="R13" s="309"/>
      <c r="S13" s="309"/>
      <c r="T13" s="310"/>
      <c r="U13" s="157"/>
      <c r="V13" s="157" t="s">
        <v>26</v>
      </c>
      <c r="W13" s="157"/>
      <c r="X13" s="157"/>
      <c r="Y13" s="157"/>
      <c r="Z13" s="157"/>
      <c r="AA13" s="157"/>
      <c r="AB13" s="157"/>
      <c r="AC13" s="157"/>
      <c r="AD13" s="157"/>
      <c r="AE13" s="157"/>
      <c r="AF13" s="157"/>
      <c r="AG13" s="307"/>
      <c r="AH13" s="307"/>
      <c r="AI13" s="307"/>
      <c r="AJ13" s="307"/>
      <c r="AK13" s="308"/>
      <c r="AL13" s="309"/>
      <c r="AM13" s="309"/>
      <c r="AN13" s="310"/>
      <c r="AO13" s="157" t="s">
        <v>22</v>
      </c>
      <c r="AP13" s="307"/>
      <c r="AQ13" s="307"/>
      <c r="AR13" s="307"/>
      <c r="AS13" s="307"/>
      <c r="AT13" s="157"/>
      <c r="AU13" s="307"/>
      <c r="AV13" s="308"/>
      <c r="AW13" s="309"/>
      <c r="AX13" s="309"/>
      <c r="AY13" s="310"/>
      <c r="AZ13" s="157" t="s">
        <v>23</v>
      </c>
      <c r="BA13" s="157"/>
      <c r="BB13" s="157"/>
      <c r="BC13" s="157"/>
      <c r="BD13" s="157"/>
      <c r="BE13" s="308"/>
      <c r="BF13" s="309"/>
      <c r="BG13" s="309"/>
      <c r="BH13" s="310"/>
      <c r="BI13" s="157" t="s">
        <v>24</v>
      </c>
      <c r="BJ13" s="157"/>
      <c r="BK13" s="157"/>
      <c r="BL13" s="157"/>
      <c r="BM13" s="157"/>
      <c r="BN13" s="157"/>
      <c r="BO13" s="157"/>
      <c r="BP13" s="307"/>
      <c r="BQ13" s="307"/>
      <c r="BR13" s="307"/>
      <c r="BS13" s="307"/>
      <c r="BT13" s="307"/>
      <c r="BU13" s="307"/>
      <c r="BV13" s="307"/>
      <c r="BW13" s="307"/>
      <c r="BX13" s="307"/>
      <c r="BY13" s="307"/>
      <c r="BZ13" s="307"/>
      <c r="CA13" s="307"/>
      <c r="CB13" s="307"/>
      <c r="CC13" s="307"/>
      <c r="CD13" s="307"/>
      <c r="CE13" s="157"/>
      <c r="CF13" s="157"/>
      <c r="CG13" s="157"/>
      <c r="CH13" s="157"/>
      <c r="CI13" s="157"/>
      <c r="CJ13" s="157"/>
      <c r="CK13" s="157"/>
      <c r="CL13" s="157"/>
      <c r="CM13" s="157"/>
      <c r="CN13" s="157"/>
      <c r="CO13" s="308"/>
      <c r="CP13" s="309"/>
      <c r="CQ13" s="309"/>
      <c r="CR13" s="310"/>
      <c r="CS13" s="157"/>
      <c r="CT13" s="157" t="s">
        <v>27</v>
      </c>
      <c r="CU13" s="157"/>
      <c r="CV13" s="157"/>
      <c r="CW13" s="157"/>
      <c r="CX13" s="157"/>
      <c r="CY13" s="157"/>
      <c r="CZ13" s="157"/>
      <c r="DA13" s="157"/>
      <c r="DB13" s="157"/>
      <c r="DC13" s="157"/>
      <c r="DD13" s="157"/>
      <c r="DE13" s="157"/>
      <c r="DF13" s="157"/>
      <c r="DG13" s="157"/>
      <c r="DH13" s="157"/>
      <c r="DI13" s="157"/>
      <c r="DJ13" s="308"/>
      <c r="DK13" s="309"/>
      <c r="DL13" s="309"/>
      <c r="DM13" s="310"/>
      <c r="DN13" s="157" t="s">
        <v>22</v>
      </c>
      <c r="DO13" s="157"/>
      <c r="DP13" s="157"/>
      <c r="DQ13" s="157"/>
      <c r="DR13" s="157"/>
      <c r="DS13" s="157"/>
      <c r="DT13" s="308"/>
      <c r="DU13" s="309"/>
      <c r="DV13" s="309"/>
      <c r="DW13" s="310"/>
      <c r="DX13" s="157" t="s">
        <v>23</v>
      </c>
      <c r="DY13" s="157"/>
      <c r="DZ13" s="157"/>
      <c r="EA13" s="157"/>
      <c r="EB13" s="157"/>
      <c r="EC13" s="308"/>
      <c r="ED13" s="309"/>
      <c r="EE13" s="309"/>
      <c r="EF13" s="310"/>
      <c r="EG13" s="157" t="s">
        <v>24</v>
      </c>
      <c r="EH13" s="157"/>
      <c r="EI13" s="157"/>
      <c r="EJ13" s="157"/>
      <c r="EK13" s="157"/>
      <c r="EL13" s="221"/>
      <c r="EM13" s="157"/>
      <c r="EN13" s="17"/>
      <c r="EP13" t="str">
        <f>IF(EQ13="","",MAX($EP$1:EP12)+1)</f>
        <v/>
      </c>
      <c r="EQ13" s="47" t="str">
        <f>IF(AND(リスト!F47=TRUE,COUNTIF(リスト!G47:I47,FALSE)=3),"11行目の左上肢に麻痺を選択していますが程度の選択がありません","")</f>
        <v/>
      </c>
      <c r="ER13" s="86" t="s">
        <v>322</v>
      </c>
    </row>
    <row r="14" spans="1:148" s="18" customFormat="1" ht="3.95" customHeight="1">
      <c r="A14" s="316"/>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221"/>
      <c r="EM14" s="157"/>
      <c r="EN14" s="17"/>
      <c r="EP14" t="str">
        <f>IF(EQ14="","",MAX($EP$1:EP13)+1)</f>
        <v/>
      </c>
      <c r="EQ14" s="47" t="str">
        <f>IF(AND(リスト!F47=TRUE,NOT(COUNTIF(リスト!G47:I47,TRUE)=1)),"11行目の左上肢の麻痺の程度が複数選択されています","")</f>
        <v/>
      </c>
      <c r="ER14" s="86"/>
    </row>
    <row r="15" spans="1:148" s="18" customFormat="1" ht="21.95" customHeight="1">
      <c r="A15" s="316"/>
      <c r="B15" s="157"/>
      <c r="C15" s="157"/>
      <c r="D15" s="157"/>
      <c r="E15" s="157"/>
      <c r="F15" s="157"/>
      <c r="G15" s="157"/>
      <c r="H15" s="157"/>
      <c r="I15" s="157"/>
      <c r="J15" s="157"/>
      <c r="K15" s="157"/>
      <c r="L15" s="157"/>
      <c r="M15" s="157"/>
      <c r="N15" s="157"/>
      <c r="O15" s="157"/>
      <c r="P15" s="157"/>
      <c r="Q15" s="308"/>
      <c r="R15" s="309"/>
      <c r="S15" s="309"/>
      <c r="T15" s="310"/>
      <c r="U15" s="157"/>
      <c r="V15" s="157" t="s">
        <v>28</v>
      </c>
      <c r="W15" s="157"/>
      <c r="X15" s="157"/>
      <c r="Y15" s="157"/>
      <c r="Z15" s="157"/>
      <c r="AA15" s="157"/>
      <c r="AB15" s="157"/>
      <c r="AC15" s="157"/>
      <c r="AD15" s="157"/>
      <c r="AE15" s="157"/>
      <c r="AF15" s="157"/>
      <c r="AG15" s="157"/>
      <c r="AH15" s="157"/>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157"/>
      <c r="BJ15" s="157"/>
      <c r="BK15" s="157" t="s">
        <v>29</v>
      </c>
      <c r="BL15" s="157"/>
      <c r="BM15" s="157"/>
      <c r="BN15" s="157"/>
      <c r="BO15" s="157"/>
      <c r="BP15" s="307"/>
      <c r="BQ15" s="308"/>
      <c r="BR15" s="309"/>
      <c r="BS15" s="309"/>
      <c r="BT15" s="310"/>
      <c r="BU15" s="157" t="s">
        <v>22</v>
      </c>
      <c r="BV15" s="157"/>
      <c r="BW15" s="157"/>
      <c r="BX15" s="157"/>
      <c r="BY15" s="157"/>
      <c r="BZ15" s="157"/>
      <c r="CA15" s="157"/>
      <c r="CB15" s="308"/>
      <c r="CC15" s="309"/>
      <c r="CD15" s="309"/>
      <c r="CE15" s="310"/>
      <c r="CF15" s="157" t="s">
        <v>23</v>
      </c>
      <c r="CG15" s="157"/>
      <c r="CH15" s="157"/>
      <c r="CI15" s="157"/>
      <c r="CJ15" s="157"/>
      <c r="CK15" s="157"/>
      <c r="CL15" s="308"/>
      <c r="CM15" s="309"/>
      <c r="CN15" s="309"/>
      <c r="CO15" s="310"/>
      <c r="CP15" s="157" t="s">
        <v>24</v>
      </c>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221"/>
      <c r="EM15" s="157"/>
      <c r="EN15" s="17"/>
      <c r="EP15" t="str">
        <f>IF(EQ15="","",MAX($EP$1:EP14)+1)</f>
        <v/>
      </c>
      <c r="EQ15" s="47" t="str">
        <f>IF(AND(リスト!F47=FALSE,NOT(COUNTIF(リスト!G47:I47,FALSE)=3)),"11行目の左上肢に麻痺が選択されていませんが程度が選択されています","")</f>
        <v/>
      </c>
      <c r="ER15" s="86"/>
    </row>
    <row r="16" spans="1:148" s="18" customFormat="1" ht="3.95" customHeight="1">
      <c r="A16" s="316"/>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221"/>
      <c r="EM16" s="157"/>
      <c r="EN16" s="17"/>
      <c r="EP16" t="str">
        <f>IF(EQ16="","",MAX($EP$1:EP15)+1)</f>
        <v/>
      </c>
      <c r="EQ16" s="47" t="str">
        <f>IF(AND(リスト!J47=TRUE,COUNTIF(リスト!K47:M47,FALSE)=3),"13行目の右下肢に麻痺を選択していますが程度の選択がありません","")</f>
        <v/>
      </c>
      <c r="ER16" s="86" t="s">
        <v>323</v>
      </c>
    </row>
    <row r="17" spans="1:148" s="18" customFormat="1" ht="21.95" customHeight="1">
      <c r="A17" s="316"/>
      <c r="B17" s="157"/>
      <c r="C17" s="157"/>
      <c r="D17" s="308"/>
      <c r="E17" s="309"/>
      <c r="F17" s="309"/>
      <c r="G17" s="310"/>
      <c r="H17" s="157"/>
      <c r="I17" s="157" t="s">
        <v>30</v>
      </c>
      <c r="J17" s="157"/>
      <c r="K17" s="157"/>
      <c r="L17" s="157"/>
      <c r="M17" s="157"/>
      <c r="N17" s="157"/>
      <c r="O17" s="157"/>
      <c r="P17" s="157"/>
      <c r="Q17" s="157"/>
      <c r="R17" s="157"/>
      <c r="S17" s="157"/>
      <c r="T17" s="157"/>
      <c r="U17" s="157"/>
      <c r="V17" s="157"/>
      <c r="W17" s="157"/>
      <c r="X17" s="157"/>
      <c r="Y17" s="157"/>
      <c r="Z17" s="218"/>
      <c r="AA17" s="218"/>
      <c r="AB17" s="218"/>
      <c r="AC17" s="218"/>
      <c r="AD17" s="218"/>
      <c r="AE17" s="218"/>
      <c r="AF17" s="218"/>
      <c r="AG17" s="218"/>
      <c r="AH17" s="218"/>
      <c r="AI17" s="218"/>
      <c r="AJ17" s="218"/>
      <c r="AK17" s="218"/>
      <c r="AL17" s="218"/>
      <c r="AM17" s="218"/>
      <c r="AN17" s="157"/>
      <c r="AO17" s="157"/>
      <c r="AP17" s="157" t="s">
        <v>29</v>
      </c>
      <c r="AQ17" s="157"/>
      <c r="AR17" s="307"/>
      <c r="AS17" s="307"/>
      <c r="AT17" s="307"/>
      <c r="AU17" s="307"/>
      <c r="AV17" s="308"/>
      <c r="AW17" s="309"/>
      <c r="AX17" s="309"/>
      <c r="AY17" s="310"/>
      <c r="AZ17" s="157" t="s">
        <v>22</v>
      </c>
      <c r="BA17" s="157"/>
      <c r="BB17" s="307"/>
      <c r="BC17" s="307"/>
      <c r="BD17" s="308"/>
      <c r="BE17" s="309"/>
      <c r="BF17" s="309"/>
      <c r="BG17" s="310"/>
      <c r="BH17" s="157" t="s">
        <v>23</v>
      </c>
      <c r="BI17" s="157"/>
      <c r="BJ17" s="157"/>
      <c r="BK17" s="157"/>
      <c r="BL17" s="308"/>
      <c r="BM17" s="309"/>
      <c r="BN17" s="309"/>
      <c r="BO17" s="310"/>
      <c r="BP17" s="157" t="s">
        <v>24</v>
      </c>
      <c r="BQ17" s="157"/>
      <c r="BR17" s="157"/>
      <c r="BS17" s="157"/>
      <c r="BT17" s="157"/>
      <c r="BU17" s="157"/>
      <c r="BV17" s="157"/>
      <c r="BW17" s="157"/>
      <c r="BX17" s="308"/>
      <c r="BY17" s="309"/>
      <c r="BZ17" s="309"/>
      <c r="CA17" s="310"/>
      <c r="CB17" s="307"/>
      <c r="CC17" s="157" t="s">
        <v>31</v>
      </c>
      <c r="CD17" s="157"/>
      <c r="CE17" s="157"/>
      <c r="CF17" s="307"/>
      <c r="CG17" s="307"/>
      <c r="CH17" s="307"/>
      <c r="CI17" s="307"/>
      <c r="CJ17" s="157"/>
      <c r="CK17" s="157"/>
      <c r="CL17" s="157"/>
      <c r="CM17" s="157"/>
      <c r="CN17" s="157"/>
      <c r="CO17" s="157"/>
      <c r="CP17" s="157"/>
      <c r="CQ17" s="157"/>
      <c r="CR17" s="157"/>
      <c r="CS17" s="157"/>
      <c r="CT17" s="218"/>
      <c r="CU17" s="218"/>
      <c r="CV17" s="218"/>
      <c r="CW17" s="218"/>
      <c r="CX17" s="218"/>
      <c r="CY17" s="218"/>
      <c r="CZ17" s="218"/>
      <c r="DA17" s="218"/>
      <c r="DB17" s="218"/>
      <c r="DC17" s="218"/>
      <c r="DD17" s="218"/>
      <c r="DE17" s="157"/>
      <c r="DF17" s="157" t="s">
        <v>29</v>
      </c>
      <c r="DG17" s="307"/>
      <c r="DH17" s="307"/>
      <c r="DI17" s="307"/>
      <c r="DJ17" s="157"/>
      <c r="DK17" s="307"/>
      <c r="DL17" s="308"/>
      <c r="DM17" s="309"/>
      <c r="DN17" s="309"/>
      <c r="DO17" s="310"/>
      <c r="DP17" s="157" t="s">
        <v>22</v>
      </c>
      <c r="DQ17" s="157"/>
      <c r="DR17" s="157"/>
      <c r="DS17" s="157"/>
      <c r="DT17" s="157"/>
      <c r="DU17" s="308"/>
      <c r="DV17" s="309"/>
      <c r="DW17" s="309"/>
      <c r="DX17" s="310"/>
      <c r="DY17" s="157" t="s">
        <v>23</v>
      </c>
      <c r="DZ17" s="157"/>
      <c r="EA17" s="157"/>
      <c r="EB17" s="157"/>
      <c r="EC17" s="308"/>
      <c r="ED17" s="309"/>
      <c r="EE17" s="309"/>
      <c r="EF17" s="310"/>
      <c r="EG17" s="314" t="s">
        <v>24</v>
      </c>
      <c r="EH17" s="307"/>
      <c r="EI17" s="307"/>
      <c r="EJ17" s="307"/>
      <c r="EK17" s="307"/>
      <c r="EL17" s="221"/>
      <c r="EM17" s="157"/>
      <c r="EN17" s="17"/>
      <c r="EP17" t="str">
        <f>IF(EQ17="","",MAX($EP$1:EP16)+1)</f>
        <v/>
      </c>
      <c r="EQ17" s="47" t="str">
        <f>IF(AND(リスト!J47=TRUE,NOT(COUNTIF(リスト!K47:M47,TRUE)=1)),"13行目の右下肢の麻痺の程度が複数選択されています","")</f>
        <v/>
      </c>
      <c r="ER17" s="86"/>
    </row>
    <row r="18" spans="1:148" s="18" customFormat="1" ht="8.1" customHeight="1">
      <c r="A18" s="316"/>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307"/>
      <c r="AS18" s="307"/>
      <c r="AT18" s="307"/>
      <c r="AU18" s="30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221"/>
      <c r="EM18" s="157"/>
      <c r="EN18" s="17"/>
      <c r="EP18" t="str">
        <f>IF(EQ18="","",MAX($EP$1:EP17)+1)</f>
        <v/>
      </c>
      <c r="EQ18" s="47" t="str">
        <f>IF(AND(リスト!J47=FALSE,NOT(COUNTIF(リスト!K47:M47,FALSE)=3)),"13行目の右下肢に麻痺が選択されていませんが程度が選択されています","")</f>
        <v/>
      </c>
      <c r="ER18" s="86"/>
    </row>
    <row r="19" spans="1:148" s="18" customFormat="1" ht="21.95" customHeight="1">
      <c r="A19" s="316"/>
      <c r="B19" s="157"/>
      <c r="C19" s="157"/>
      <c r="D19" s="308"/>
      <c r="E19" s="309"/>
      <c r="F19" s="309"/>
      <c r="G19" s="310"/>
      <c r="H19" s="157"/>
      <c r="I19" s="157" t="s">
        <v>32</v>
      </c>
      <c r="J19" s="157"/>
      <c r="K19" s="157"/>
      <c r="L19" s="157"/>
      <c r="M19" s="157"/>
      <c r="N19" s="157"/>
      <c r="O19" s="157"/>
      <c r="P19" s="157"/>
      <c r="Q19" s="157"/>
      <c r="R19" s="157"/>
      <c r="S19" s="157"/>
      <c r="T19" s="157"/>
      <c r="U19" s="157"/>
      <c r="V19" s="157"/>
      <c r="W19" s="157"/>
      <c r="X19" s="157"/>
      <c r="Y19" s="157"/>
      <c r="Z19" s="218"/>
      <c r="AA19" s="218"/>
      <c r="AB19" s="218"/>
      <c r="AC19" s="218"/>
      <c r="AD19" s="218"/>
      <c r="AE19" s="218"/>
      <c r="AF19" s="218"/>
      <c r="AG19" s="218"/>
      <c r="AH19" s="218"/>
      <c r="AI19" s="218"/>
      <c r="AJ19" s="218"/>
      <c r="AK19" s="218"/>
      <c r="AL19" s="218"/>
      <c r="AM19" s="218"/>
      <c r="AN19" s="157"/>
      <c r="AO19" s="157"/>
      <c r="AP19" s="157" t="s">
        <v>29</v>
      </c>
      <c r="AQ19" s="157"/>
      <c r="AR19" s="307"/>
      <c r="AS19" s="307"/>
      <c r="AT19" s="307"/>
      <c r="AU19" s="307"/>
      <c r="AV19" s="308"/>
      <c r="AW19" s="309"/>
      <c r="AX19" s="309"/>
      <c r="AY19" s="310"/>
      <c r="AZ19" s="157" t="s">
        <v>22</v>
      </c>
      <c r="BA19" s="157"/>
      <c r="BB19" s="307"/>
      <c r="BC19" s="307"/>
      <c r="BD19" s="308"/>
      <c r="BE19" s="309"/>
      <c r="BF19" s="309"/>
      <c r="BG19" s="310"/>
      <c r="BH19" s="157" t="s">
        <v>23</v>
      </c>
      <c r="BI19" s="157"/>
      <c r="BJ19" s="157"/>
      <c r="BK19" s="157"/>
      <c r="BL19" s="308"/>
      <c r="BM19" s="309"/>
      <c r="BN19" s="309"/>
      <c r="BO19" s="310"/>
      <c r="BP19" s="157" t="s">
        <v>24</v>
      </c>
      <c r="BQ19" s="157"/>
      <c r="BR19" s="157"/>
      <c r="BS19" s="157"/>
      <c r="BT19" s="157"/>
      <c r="BU19" s="157"/>
      <c r="BV19" s="157"/>
      <c r="BW19" s="157"/>
      <c r="BX19" s="157"/>
      <c r="BY19" s="157"/>
      <c r="BZ19" s="157"/>
      <c r="CA19" s="307"/>
      <c r="CB19" s="307"/>
      <c r="CC19" s="307"/>
      <c r="CD19" s="30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221"/>
      <c r="EM19" s="157"/>
      <c r="EN19" s="17"/>
      <c r="EP19" t="str">
        <f>IF(EQ19="","",MAX($EP$1:EP18)+1)</f>
        <v/>
      </c>
      <c r="EQ19" s="47" t="str">
        <f>IF(AND(リスト!N47=TRUE,COUNTIF(リスト!O47:Q47,FALSE)=3),"13行目の左下肢に麻痺を選択していますが程度の選択がありません","")</f>
        <v/>
      </c>
      <c r="ER19" s="86" t="s">
        <v>324</v>
      </c>
    </row>
    <row r="20" spans="1:148" s="18" customFormat="1" ht="8.1" customHeight="1">
      <c r="A20" s="316"/>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221"/>
      <c r="EM20" s="157"/>
      <c r="EN20" s="17"/>
      <c r="EP20" t="str">
        <f>IF(EQ20="","",MAX($EP$1:EP19)+1)</f>
        <v/>
      </c>
      <c r="EQ20" s="47" t="str">
        <f>IF(AND(リスト!N47=TRUE,NOT(COUNTIF(リスト!O47:Q47,TRUE)=1)),"13行目の左下肢の麻痺の程度が複数選択されています","")</f>
        <v/>
      </c>
      <c r="ER20" s="86"/>
    </row>
    <row r="21" spans="1:148" s="18" customFormat="1" ht="21.95" customHeight="1">
      <c r="A21" s="316"/>
      <c r="B21" s="157"/>
      <c r="C21" s="157"/>
      <c r="D21" s="308"/>
      <c r="E21" s="309"/>
      <c r="F21" s="309"/>
      <c r="G21" s="310"/>
      <c r="H21" s="157"/>
      <c r="I21" s="157" t="s">
        <v>33</v>
      </c>
      <c r="J21" s="157"/>
      <c r="K21" s="157"/>
      <c r="L21" s="157"/>
      <c r="M21" s="157"/>
      <c r="N21" s="157"/>
      <c r="O21" s="157"/>
      <c r="P21" s="157"/>
      <c r="Q21" s="157"/>
      <c r="R21" s="157"/>
      <c r="S21" s="157"/>
      <c r="T21" s="157"/>
      <c r="U21" s="157"/>
      <c r="V21" s="157"/>
      <c r="W21" s="157"/>
      <c r="X21" s="157"/>
      <c r="Y21" s="157"/>
      <c r="Z21" s="157"/>
      <c r="AA21" s="157"/>
      <c r="AB21" s="157"/>
      <c r="AC21" s="157"/>
      <c r="AD21" s="157" t="s">
        <v>34</v>
      </c>
      <c r="AE21" s="157"/>
      <c r="AF21" s="307"/>
      <c r="AG21" s="307"/>
      <c r="AH21" s="307"/>
      <c r="AI21" s="307"/>
      <c r="AJ21" s="157"/>
      <c r="AK21" s="308"/>
      <c r="AL21" s="309"/>
      <c r="AM21" s="309"/>
      <c r="AN21" s="310"/>
      <c r="AO21" s="157"/>
      <c r="AP21" s="314" t="s">
        <v>9</v>
      </c>
      <c r="AQ21" s="307"/>
      <c r="AR21" s="307"/>
      <c r="AS21" s="307"/>
      <c r="AT21" s="157"/>
      <c r="AU21" s="308"/>
      <c r="AV21" s="309"/>
      <c r="AW21" s="309"/>
      <c r="AX21" s="310"/>
      <c r="AY21" s="157"/>
      <c r="AZ21" s="157" t="s">
        <v>35</v>
      </c>
      <c r="BA21" s="157"/>
      <c r="BB21" s="157"/>
      <c r="BC21" s="157"/>
      <c r="BD21" s="157"/>
      <c r="BE21" s="157"/>
      <c r="BF21" s="157"/>
      <c r="BG21" s="157"/>
      <c r="BH21" s="157" t="s">
        <v>36</v>
      </c>
      <c r="BI21" s="157"/>
      <c r="BJ21" s="157"/>
      <c r="BK21" s="157"/>
      <c r="BL21" s="157"/>
      <c r="BM21" s="157"/>
      <c r="BN21" s="157"/>
      <c r="BO21" s="308"/>
      <c r="BP21" s="309"/>
      <c r="BQ21" s="309"/>
      <c r="BR21" s="310"/>
      <c r="BS21" s="157"/>
      <c r="BT21" s="157" t="s">
        <v>9</v>
      </c>
      <c r="BU21" s="157"/>
      <c r="BV21" s="157"/>
      <c r="BW21" s="157"/>
      <c r="BX21" s="308"/>
      <c r="BY21" s="309"/>
      <c r="BZ21" s="309"/>
      <c r="CA21" s="310"/>
      <c r="CB21" s="307"/>
      <c r="CC21" s="157" t="s">
        <v>35</v>
      </c>
      <c r="CD21" s="157"/>
      <c r="CE21" s="157"/>
      <c r="CF21" s="157"/>
      <c r="CG21" s="157"/>
      <c r="CH21" s="157"/>
      <c r="CI21" s="157"/>
      <c r="CJ21" s="157"/>
      <c r="CK21" s="157" t="s">
        <v>37</v>
      </c>
      <c r="CL21" s="157"/>
      <c r="CM21" s="157"/>
      <c r="CN21" s="157"/>
      <c r="CO21" s="157"/>
      <c r="CP21" s="157"/>
      <c r="CQ21" s="157"/>
      <c r="CR21" s="308"/>
      <c r="CS21" s="309"/>
      <c r="CT21" s="309"/>
      <c r="CU21" s="310"/>
      <c r="CV21" s="157"/>
      <c r="CW21" s="157" t="s">
        <v>9</v>
      </c>
      <c r="CX21" s="157"/>
      <c r="CY21" s="157"/>
      <c r="CZ21" s="157"/>
      <c r="DA21" s="308"/>
      <c r="DB21" s="309"/>
      <c r="DC21" s="309"/>
      <c r="DD21" s="310"/>
      <c r="DE21" s="307"/>
      <c r="DF21" s="157" t="s">
        <v>35</v>
      </c>
      <c r="DG21" s="157"/>
      <c r="DH21" s="307"/>
      <c r="DI21" s="307"/>
      <c r="DJ21" s="307"/>
      <c r="DK21" s="307"/>
      <c r="DL21" s="157"/>
      <c r="DM21" s="157"/>
      <c r="DN21" s="157"/>
      <c r="DO21" s="157"/>
      <c r="DP21" s="157"/>
      <c r="DQ21" s="157"/>
      <c r="DR21" s="157"/>
      <c r="DS21" s="157"/>
      <c r="DT21" s="157"/>
      <c r="DU21" s="157"/>
      <c r="DV21" s="157"/>
      <c r="DW21" s="157"/>
      <c r="DX21" s="157"/>
      <c r="DY21" s="157"/>
      <c r="DZ21" s="157"/>
      <c r="EA21" s="157"/>
      <c r="EB21" s="157"/>
      <c r="EC21" s="157"/>
      <c r="ED21" s="157"/>
      <c r="EE21" s="307"/>
      <c r="EF21" s="307"/>
      <c r="EG21" s="307"/>
      <c r="EH21" s="307"/>
      <c r="EI21" s="157"/>
      <c r="EJ21" s="157"/>
      <c r="EK21" s="157"/>
      <c r="EL21" s="221"/>
      <c r="EM21" s="157"/>
      <c r="EN21" s="17"/>
      <c r="EP21" t="str">
        <f>IF(EQ21="","",MAX($EP$1:EP20)+1)</f>
        <v/>
      </c>
      <c r="EQ21" s="47" t="str">
        <f>IF(AND(リスト!N47=FALSE,NOT(COUNTIF(リスト!O47:Q47,FALSE)=3)),"13行目の左下肢に麻痺が選択されていませんが程度が選択されています","")</f>
        <v/>
      </c>
      <c r="ER21" s="86"/>
    </row>
    <row r="22" spans="1:148" s="18" customFormat="1" ht="8.1" customHeight="1">
      <c r="A22" s="316"/>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221"/>
      <c r="EM22" s="157"/>
      <c r="EN22" s="17"/>
      <c r="EP22" t="str">
        <f>IF(EQ22="","",MAX($EP$1:EP21)+1)</f>
        <v/>
      </c>
      <c r="EQ22" s="47" t="str">
        <f>IF(AND(リスト!R47=TRUE,COUNTIF(リスト!S47:U47,FALSE)=3),"15行目のその他に麻痺を選択していますが程度の選択がありません","")</f>
        <v/>
      </c>
      <c r="ER22" s="86" t="s">
        <v>325</v>
      </c>
    </row>
    <row r="23" spans="1:148" s="18" customFormat="1" ht="21.95" customHeight="1">
      <c r="A23" s="316"/>
      <c r="B23" s="157"/>
      <c r="C23" s="157"/>
      <c r="D23" s="308"/>
      <c r="E23" s="309"/>
      <c r="F23" s="309"/>
      <c r="G23" s="310"/>
      <c r="H23" s="157"/>
      <c r="I23" s="157" t="s">
        <v>38</v>
      </c>
      <c r="J23" s="157"/>
      <c r="K23" s="157"/>
      <c r="L23" s="157"/>
      <c r="M23" s="157"/>
      <c r="N23" s="157"/>
      <c r="O23" s="157"/>
      <c r="P23" s="157"/>
      <c r="Q23" s="157"/>
      <c r="R23" s="157"/>
      <c r="S23" s="157"/>
      <c r="T23" s="218"/>
      <c r="U23" s="218"/>
      <c r="V23" s="218"/>
      <c r="W23" s="218"/>
      <c r="X23" s="218"/>
      <c r="Y23" s="218"/>
      <c r="Z23" s="218"/>
      <c r="AA23" s="218"/>
      <c r="AB23" s="218"/>
      <c r="AC23" s="218"/>
      <c r="AD23" s="218"/>
      <c r="AE23" s="218"/>
      <c r="AF23" s="218"/>
      <c r="AG23" s="218"/>
      <c r="AH23" s="157"/>
      <c r="AI23" s="307"/>
      <c r="AJ23" s="157" t="s">
        <v>29</v>
      </c>
      <c r="AK23" s="307"/>
      <c r="AL23" s="307"/>
      <c r="AM23" s="157"/>
      <c r="AN23" s="157"/>
      <c r="AO23" s="157"/>
      <c r="AP23" s="308"/>
      <c r="AQ23" s="309"/>
      <c r="AR23" s="309"/>
      <c r="AS23" s="310"/>
      <c r="AT23" s="314" t="s">
        <v>22</v>
      </c>
      <c r="AU23" s="307"/>
      <c r="AV23" s="307"/>
      <c r="AW23" s="157"/>
      <c r="AX23" s="157"/>
      <c r="AY23" s="308"/>
      <c r="AZ23" s="309"/>
      <c r="BA23" s="309"/>
      <c r="BB23" s="310"/>
      <c r="BC23" s="314" t="s">
        <v>23</v>
      </c>
      <c r="BD23" s="307"/>
      <c r="BE23" s="307"/>
      <c r="BF23" s="307"/>
      <c r="BG23" s="308"/>
      <c r="BH23" s="309"/>
      <c r="BI23" s="309"/>
      <c r="BJ23" s="310"/>
      <c r="BK23" s="157" t="s">
        <v>24</v>
      </c>
      <c r="BL23" s="157"/>
      <c r="BM23" s="157"/>
      <c r="BN23" s="157"/>
      <c r="BO23" s="157"/>
      <c r="BP23" s="307"/>
      <c r="BQ23" s="308"/>
      <c r="BR23" s="309"/>
      <c r="BS23" s="309"/>
      <c r="BT23" s="310"/>
      <c r="BU23" s="157" t="s">
        <v>39</v>
      </c>
      <c r="BV23" s="157"/>
      <c r="BW23" s="157"/>
      <c r="BX23" s="157"/>
      <c r="BY23" s="157"/>
      <c r="BZ23" s="307"/>
      <c r="CA23" s="307"/>
      <c r="CB23" s="307"/>
      <c r="CC23" s="307"/>
      <c r="CD23" s="157"/>
      <c r="CE23" s="157"/>
      <c r="CF23" s="157"/>
      <c r="CG23" s="157"/>
      <c r="CH23" s="157"/>
      <c r="CI23" s="157"/>
      <c r="CJ23" s="157"/>
      <c r="CK23" s="157"/>
      <c r="CL23" s="157"/>
      <c r="CM23" s="157"/>
      <c r="CN23" s="157"/>
      <c r="CO23" s="157"/>
      <c r="CP23" s="157"/>
      <c r="CQ23" s="157"/>
      <c r="CR23" s="218"/>
      <c r="CS23" s="218"/>
      <c r="CT23" s="218"/>
      <c r="CU23" s="218"/>
      <c r="CV23" s="218"/>
      <c r="CW23" s="218"/>
      <c r="CX23" s="218"/>
      <c r="CY23" s="218"/>
      <c r="CZ23" s="218"/>
      <c r="DA23" s="218"/>
      <c r="DB23" s="218"/>
      <c r="DC23" s="218"/>
      <c r="DD23" s="218"/>
      <c r="DE23" s="157"/>
      <c r="DF23" s="157"/>
      <c r="DG23" s="157" t="s">
        <v>29</v>
      </c>
      <c r="DH23" s="307"/>
      <c r="DI23" s="307"/>
      <c r="DJ23" s="307"/>
      <c r="DK23" s="157"/>
      <c r="DL23" s="307"/>
      <c r="DM23" s="308"/>
      <c r="DN23" s="309"/>
      <c r="DO23" s="309"/>
      <c r="DP23" s="310"/>
      <c r="DQ23" s="157" t="s">
        <v>22</v>
      </c>
      <c r="DR23" s="157"/>
      <c r="DS23" s="157"/>
      <c r="DT23" s="157"/>
      <c r="DU23" s="157"/>
      <c r="DV23" s="308"/>
      <c r="DW23" s="309"/>
      <c r="DX23" s="309"/>
      <c r="DY23" s="310"/>
      <c r="DZ23" s="157" t="s">
        <v>23</v>
      </c>
      <c r="EA23" s="157"/>
      <c r="EB23" s="157"/>
      <c r="EC23" s="308"/>
      <c r="ED23" s="309"/>
      <c r="EE23" s="309"/>
      <c r="EF23" s="310"/>
      <c r="EG23" s="314" t="s">
        <v>24</v>
      </c>
      <c r="EH23" s="307"/>
      <c r="EI23" s="157"/>
      <c r="EJ23" s="157"/>
      <c r="EK23" s="157"/>
      <c r="EL23" s="221"/>
      <c r="EM23" s="157"/>
      <c r="EN23" s="17"/>
      <c r="EP23" t="str">
        <f>IF(EQ23="","",MAX($EP$1:EP22)+1)</f>
        <v/>
      </c>
      <c r="EQ23" s="47" t="str">
        <f>IF(AND(リスト!R47=TRUE,NOT(COUNTIF(リスト!S47:U47,TRUE)=1)),"15行目のその他の麻痺の程度が複数選択されています","")</f>
        <v/>
      </c>
      <c r="ER23" s="86"/>
    </row>
    <row r="24" spans="1:148" ht="3.95" customHeight="1">
      <c r="A24" s="319"/>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1"/>
      <c r="EM24" s="315"/>
      <c r="EN24" s="10"/>
      <c r="EP24" t="str">
        <f>IF(EQ24="","",MAX($EP$1:EP23)+1)</f>
        <v/>
      </c>
      <c r="EQ24" s="47" t="str">
        <f>IF(AND(リスト!R47=FALSE,NOT(COUNTIF(リスト!S47:U47,FALSE)=3)),"15行目のその他に麻痺が選択されていませんが程度が選択されています","")</f>
        <v/>
      </c>
      <c r="ER24" s="86"/>
    </row>
    <row r="25" spans="1:148">
      <c r="A25" s="322" t="s">
        <v>40</v>
      </c>
      <c r="B25" s="223"/>
      <c r="C25" s="223"/>
      <c r="D25" s="223"/>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151"/>
      <c r="EN25" s="10"/>
      <c r="EP25" t="str">
        <f>IF(EQ25="","",MAX($EP$1:EP24)+1)</f>
        <v/>
      </c>
      <c r="EQ25" s="47" t="str">
        <f>IF(AND(D17="」",Z17=""),"17行目(D17のセル)の筋力の低下が選択されていますが部位の入力がありません","")</f>
        <v/>
      </c>
      <c r="ER25" s="88" t="s">
        <v>327</v>
      </c>
    </row>
    <row r="26" spans="1:148" s="18" customFormat="1" ht="3.95" customHeight="1">
      <c r="A26" s="301" t="s">
        <v>41</v>
      </c>
      <c r="B26" s="302"/>
      <c r="C26" s="302"/>
      <c r="D26" s="302"/>
      <c r="E26" s="302"/>
      <c r="F26" s="302"/>
      <c r="G26" s="302"/>
      <c r="H26" s="302"/>
      <c r="I26" s="302"/>
      <c r="J26" s="302"/>
      <c r="K26" s="302"/>
      <c r="L26" s="302"/>
      <c r="M26" s="302"/>
      <c r="N26" s="302"/>
      <c r="O26" s="302"/>
      <c r="P26" s="302"/>
      <c r="Q26" s="302"/>
      <c r="R26" s="302"/>
      <c r="S26" s="302"/>
      <c r="T26" s="302"/>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323"/>
      <c r="EM26" s="157"/>
      <c r="EN26" s="19"/>
      <c r="EP26" t="str">
        <f>IF(EQ26="","",MAX($EP$1:EP25)+1)</f>
        <v/>
      </c>
      <c r="EQ26" s="47" t="str">
        <f>IF(AND(リスト!A50=FALSE,NOT(COUNTIF(リスト!B50:D50,FALSE)=3)),"17行目の筋力の低下が選択されていませんが程度が選択されています","")</f>
        <v/>
      </c>
      <c r="ER26" s="88"/>
    </row>
    <row r="27" spans="1:148" s="18" customFormat="1" ht="21.95" customHeight="1">
      <c r="A27" s="304"/>
      <c r="B27" s="305"/>
      <c r="C27" s="305"/>
      <c r="D27" s="305"/>
      <c r="E27" s="305"/>
      <c r="F27" s="305"/>
      <c r="G27" s="305"/>
      <c r="H27" s="305"/>
      <c r="I27" s="305"/>
      <c r="J27" s="305"/>
      <c r="K27" s="305"/>
      <c r="L27" s="305"/>
      <c r="M27" s="305"/>
      <c r="N27" s="305"/>
      <c r="O27" s="305"/>
      <c r="P27" s="305"/>
      <c r="Q27" s="305"/>
      <c r="R27" s="305"/>
      <c r="S27" s="305"/>
      <c r="T27" s="305"/>
      <c r="U27" s="157" t="s">
        <v>42</v>
      </c>
      <c r="V27" s="157"/>
      <c r="W27" s="157"/>
      <c r="X27" s="157"/>
      <c r="Y27" s="157"/>
      <c r="Z27" s="157"/>
      <c r="AA27" s="157"/>
      <c r="AB27" s="157"/>
      <c r="AC27" s="157"/>
      <c r="AD27" s="157"/>
      <c r="AE27" s="157"/>
      <c r="AF27" s="157"/>
      <c r="AG27" s="157"/>
      <c r="AH27" s="157"/>
      <c r="AI27" s="307"/>
      <c r="AJ27" s="307"/>
      <c r="AK27" s="307"/>
      <c r="AL27" s="307"/>
      <c r="AM27" s="157"/>
      <c r="AN27" s="157"/>
      <c r="AO27" s="308"/>
      <c r="AP27" s="309"/>
      <c r="AQ27" s="309"/>
      <c r="AR27" s="310"/>
      <c r="AS27" s="157"/>
      <c r="AT27" s="157" t="s">
        <v>43</v>
      </c>
      <c r="AU27" s="157"/>
      <c r="AV27" s="157"/>
      <c r="AW27" s="157"/>
      <c r="AX27" s="157"/>
      <c r="AY27" s="157"/>
      <c r="AZ27" s="157"/>
      <c r="BA27" s="157"/>
      <c r="BB27" s="157"/>
      <c r="BC27" s="307"/>
      <c r="BD27" s="307"/>
      <c r="BE27" s="307"/>
      <c r="BF27" s="307"/>
      <c r="BG27" s="307"/>
      <c r="BH27" s="307"/>
      <c r="BI27" s="307"/>
      <c r="BJ27" s="308"/>
      <c r="BK27" s="309"/>
      <c r="BL27" s="309"/>
      <c r="BM27" s="310"/>
      <c r="BN27" s="157"/>
      <c r="BO27" s="157" t="s">
        <v>44</v>
      </c>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307"/>
      <c r="CM27" s="307"/>
      <c r="CN27" s="307"/>
      <c r="CO27" s="307"/>
      <c r="CP27" s="157"/>
      <c r="CQ27" s="307"/>
      <c r="CR27" s="307"/>
      <c r="CS27" s="308"/>
      <c r="CT27" s="309"/>
      <c r="CU27" s="309"/>
      <c r="CV27" s="310"/>
      <c r="CW27" s="307"/>
      <c r="CX27" s="314" t="s">
        <v>45</v>
      </c>
      <c r="CY27" s="30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221"/>
      <c r="EM27" s="157"/>
      <c r="EN27" s="17"/>
      <c r="EP27" t="str">
        <f>IF(EQ27="","",MAX($EP$1:EP26)+1)</f>
        <v/>
      </c>
      <c r="EQ27" s="47" t="str">
        <f>IF(AND(リスト!A50=TRUE,NOT(COUNTIF(リスト!B50:D50,TRUE)=1)),"17行目の筋力の低下の程度が複数選択されています","")</f>
        <v/>
      </c>
      <c r="ER27" s="88"/>
    </row>
    <row r="28" spans="1:148" s="18" customFormat="1" ht="6" customHeight="1">
      <c r="A28" s="316"/>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307"/>
      <c r="AJ28" s="307"/>
      <c r="AK28" s="307"/>
      <c r="AL28" s="307"/>
      <c r="AM28" s="157"/>
      <c r="AN28" s="157"/>
      <c r="AO28" s="157"/>
      <c r="AP28" s="157"/>
      <c r="AQ28" s="157"/>
      <c r="AR28" s="157"/>
      <c r="AS28" s="157"/>
      <c r="AT28" s="157"/>
      <c r="AU28" s="157"/>
      <c r="AV28" s="157"/>
      <c r="AW28" s="157"/>
      <c r="AX28" s="157"/>
      <c r="AY28" s="157"/>
      <c r="AZ28" s="157"/>
      <c r="BA28" s="157"/>
      <c r="BB28" s="157"/>
      <c r="BC28" s="307"/>
      <c r="BD28" s="307"/>
      <c r="BE28" s="307"/>
      <c r="BF28" s="307"/>
      <c r="BG28" s="307"/>
      <c r="BH28" s="307"/>
      <c r="BI28" s="30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307"/>
      <c r="CM28" s="307"/>
      <c r="CN28" s="307"/>
      <c r="CO28" s="307"/>
      <c r="CP28" s="157"/>
      <c r="CQ28" s="307"/>
      <c r="CR28" s="307"/>
      <c r="CS28" s="157"/>
      <c r="CT28" s="157"/>
      <c r="CU28" s="157"/>
      <c r="CV28" s="157"/>
      <c r="CW28" s="307"/>
      <c r="CX28" s="307"/>
      <c r="CY28" s="30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221"/>
      <c r="EM28" s="157"/>
      <c r="EN28" s="17"/>
      <c r="EP28" t="str">
        <f>IF(EQ28="","",MAX($EP$1:EP27)+1)</f>
        <v/>
      </c>
      <c r="EQ28" s="47" t="str">
        <f>IF(AND(BX17="」",CT17=""),"17行目(BX17のセル)の関節の拘縮が選択されていますが部位の入力がありません","")</f>
        <v/>
      </c>
      <c r="ER28" s="88" t="s">
        <v>328</v>
      </c>
    </row>
    <row r="29" spans="1:148" s="18" customFormat="1" ht="21.95" customHeight="1">
      <c r="A29" s="316"/>
      <c r="B29" s="157"/>
      <c r="C29" s="157"/>
      <c r="D29" s="157"/>
      <c r="E29" s="157"/>
      <c r="F29" s="157"/>
      <c r="G29" s="157"/>
      <c r="H29" s="157"/>
      <c r="I29" s="157"/>
      <c r="J29" s="157"/>
      <c r="K29" s="157"/>
      <c r="L29" s="157"/>
      <c r="M29" s="157"/>
      <c r="N29" s="157"/>
      <c r="O29" s="157"/>
      <c r="P29" s="157"/>
      <c r="Q29" s="157"/>
      <c r="R29" s="157"/>
      <c r="S29" s="157"/>
      <c r="T29" s="157"/>
      <c r="U29" s="157" t="s">
        <v>46</v>
      </c>
      <c r="V29" s="157"/>
      <c r="W29" s="157"/>
      <c r="X29" s="157"/>
      <c r="Y29" s="157"/>
      <c r="Z29" s="157"/>
      <c r="AA29" s="157"/>
      <c r="AB29" s="157"/>
      <c r="AC29" s="157"/>
      <c r="AD29" s="157"/>
      <c r="AE29" s="157"/>
      <c r="AF29" s="157"/>
      <c r="AG29" s="157"/>
      <c r="AH29" s="157"/>
      <c r="AI29" s="307"/>
      <c r="AJ29" s="307"/>
      <c r="AK29" s="307"/>
      <c r="AL29" s="307"/>
      <c r="AM29" s="157"/>
      <c r="AN29" s="157"/>
      <c r="AO29" s="308"/>
      <c r="AP29" s="309"/>
      <c r="AQ29" s="309"/>
      <c r="AR29" s="310"/>
      <c r="AS29" s="157"/>
      <c r="AT29" s="157" t="s">
        <v>47</v>
      </c>
      <c r="AU29" s="157"/>
      <c r="AV29" s="157"/>
      <c r="AW29" s="157"/>
      <c r="AX29" s="157"/>
      <c r="AY29" s="157"/>
      <c r="AZ29" s="157"/>
      <c r="BA29" s="157"/>
      <c r="BB29" s="157"/>
      <c r="BC29" s="307"/>
      <c r="BD29" s="307"/>
      <c r="BE29" s="307"/>
      <c r="BF29" s="307"/>
      <c r="BG29" s="307"/>
      <c r="BH29" s="307"/>
      <c r="BI29" s="307"/>
      <c r="BJ29" s="308"/>
      <c r="BK29" s="309"/>
      <c r="BL29" s="309"/>
      <c r="BM29" s="310"/>
      <c r="BN29" s="157"/>
      <c r="BO29" s="157" t="s">
        <v>48</v>
      </c>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307"/>
      <c r="CM29" s="307"/>
      <c r="CN29" s="307"/>
      <c r="CO29" s="307"/>
      <c r="CP29" s="157"/>
      <c r="CQ29" s="307"/>
      <c r="CR29" s="307"/>
      <c r="CS29" s="308"/>
      <c r="CT29" s="309"/>
      <c r="CU29" s="309"/>
      <c r="CV29" s="310"/>
      <c r="CW29" s="307"/>
      <c r="CX29" s="314" t="s">
        <v>49</v>
      </c>
      <c r="CY29" s="30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221"/>
      <c r="EM29" s="157"/>
      <c r="EN29" s="17"/>
      <c r="EP29" t="str">
        <f>IF(EQ29="","",MAX($EP$1:EP28)+1)</f>
        <v/>
      </c>
      <c r="EQ29" s="47" t="str">
        <f>IF(AND(リスト!A53=FALSE,NOT(COUNTIF(リスト!B53:D53,FALSE)=3)),"17行目の関節の拘縮が選択されていませんが程度が選択されています","")</f>
        <v/>
      </c>
      <c r="ER29" s="88"/>
    </row>
    <row r="30" spans="1:148" s="18" customFormat="1" ht="6" customHeight="1">
      <c r="A30" s="316"/>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307"/>
      <c r="AJ30" s="307"/>
      <c r="AK30" s="307"/>
      <c r="AL30" s="307"/>
      <c r="AM30" s="157"/>
      <c r="AN30" s="157"/>
      <c r="AO30" s="157"/>
      <c r="AP30" s="157"/>
      <c r="AQ30" s="157"/>
      <c r="AR30" s="157"/>
      <c r="AS30" s="157"/>
      <c r="AT30" s="157"/>
      <c r="AU30" s="157"/>
      <c r="AV30" s="157"/>
      <c r="AW30" s="157"/>
      <c r="AX30" s="157"/>
      <c r="AY30" s="157"/>
      <c r="AZ30" s="157"/>
      <c r="BA30" s="157"/>
      <c r="BB30" s="157"/>
      <c r="BC30" s="307"/>
      <c r="BD30" s="307"/>
      <c r="BE30" s="307"/>
      <c r="BF30" s="307"/>
      <c r="BG30" s="307"/>
      <c r="BH30" s="307"/>
      <c r="BI30" s="30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307"/>
      <c r="CM30" s="307"/>
      <c r="CN30" s="307"/>
      <c r="CO30" s="307"/>
      <c r="CP30" s="157"/>
      <c r="CQ30" s="307"/>
      <c r="CR30" s="307"/>
      <c r="CS30" s="157"/>
      <c r="CT30" s="157"/>
      <c r="CU30" s="157"/>
      <c r="CV30" s="157"/>
      <c r="CW30" s="307"/>
      <c r="CX30" s="307"/>
      <c r="CY30" s="30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157"/>
      <c r="EJ30" s="157"/>
      <c r="EK30" s="157"/>
      <c r="EL30" s="221"/>
      <c r="EM30" s="157"/>
      <c r="EN30" s="17"/>
      <c r="EP30" t="str">
        <f>IF(EQ30="","",MAX($EP$1:EP29)+1)</f>
        <v/>
      </c>
      <c r="EQ30" s="47" t="str">
        <f>IF(AND(リスト!A53=TRUE,NOT(COUNTIF(リスト!B53:D53,TRUE)=1)),"17行目の関節の拘縮の程度が複数選択されています","")</f>
        <v/>
      </c>
      <c r="ER30" s="88"/>
    </row>
    <row r="31" spans="1:148" s="18" customFormat="1" ht="21.95" customHeight="1">
      <c r="A31" s="316"/>
      <c r="B31" s="157"/>
      <c r="C31" s="157"/>
      <c r="D31" s="157"/>
      <c r="E31" s="157"/>
      <c r="F31" s="157" t="s">
        <v>50</v>
      </c>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307"/>
      <c r="AJ31" s="307"/>
      <c r="AK31" s="307"/>
      <c r="AL31" s="307"/>
      <c r="AM31" s="157"/>
      <c r="AN31" s="157"/>
      <c r="AO31" s="308"/>
      <c r="AP31" s="309"/>
      <c r="AQ31" s="309"/>
      <c r="AR31" s="310"/>
      <c r="AS31" s="157"/>
      <c r="AT31" s="157" t="s">
        <v>47</v>
      </c>
      <c r="AU31" s="157"/>
      <c r="AV31" s="157"/>
      <c r="AW31" s="157"/>
      <c r="AX31" s="157"/>
      <c r="AY31" s="157"/>
      <c r="AZ31" s="157"/>
      <c r="BA31" s="157"/>
      <c r="BB31" s="157"/>
      <c r="BC31" s="307"/>
      <c r="BD31" s="307"/>
      <c r="BE31" s="307"/>
      <c r="BF31" s="307"/>
      <c r="BG31" s="307"/>
      <c r="BH31" s="307"/>
      <c r="BI31" s="307"/>
      <c r="BJ31" s="308"/>
      <c r="BK31" s="309"/>
      <c r="BL31" s="309"/>
      <c r="BM31" s="310"/>
      <c r="BN31" s="157"/>
      <c r="BO31" s="157" t="s">
        <v>51</v>
      </c>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307"/>
      <c r="CM31" s="307"/>
      <c r="CN31" s="307"/>
      <c r="CO31" s="307"/>
      <c r="CP31" s="157"/>
      <c r="CQ31" s="307"/>
      <c r="CR31" s="307"/>
      <c r="CS31" s="308"/>
      <c r="CT31" s="309"/>
      <c r="CU31" s="309"/>
      <c r="CV31" s="310"/>
      <c r="CW31" s="307"/>
      <c r="CX31" s="157" t="s">
        <v>52</v>
      </c>
      <c r="CY31" s="30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221"/>
      <c r="EM31" s="157"/>
      <c r="EN31" s="17"/>
      <c r="EP31" t="str">
        <f>IF(EQ31="","",MAX($EP$1:EP30)+1)</f>
        <v/>
      </c>
      <c r="EQ31" s="47" t="str">
        <f>IF(AND(D19="」",Z19=""),"19行目(D19のセル)の関節の痛みが選択されていますが部位の入力がありません","")</f>
        <v/>
      </c>
      <c r="ER31" s="86" t="s">
        <v>329</v>
      </c>
    </row>
    <row r="32" spans="1:148" s="18" customFormat="1" ht="3.95" customHeight="1">
      <c r="A32" s="316"/>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324"/>
      <c r="CM32" s="324"/>
      <c r="CN32" s="324"/>
      <c r="CO32" s="324"/>
      <c r="CP32" s="157"/>
      <c r="CQ32" s="324"/>
      <c r="CR32" s="324"/>
      <c r="CS32" s="157"/>
      <c r="CT32" s="157"/>
      <c r="CU32" s="157"/>
      <c r="CV32" s="157"/>
      <c r="CW32" s="324"/>
      <c r="CX32" s="324"/>
      <c r="CY32" s="324"/>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221"/>
      <c r="EM32" s="157"/>
      <c r="EN32" s="19"/>
      <c r="EP32" t="str">
        <f>IF(EQ32="","",MAX($EP$1:EP31)+1)</f>
        <v/>
      </c>
      <c r="EQ32" s="47" t="str">
        <f>IF(AND(リスト!A56=FALSE,NOT(COUNTIF(リスト!B56:D56,FALSE)=3)),"19行目の関節の痛みが選択されていませんが程度が選択されています","")</f>
        <v/>
      </c>
      <c r="ER32" s="86"/>
    </row>
    <row r="33" spans="1:148" s="18" customFormat="1">
      <c r="A33" s="301" t="s">
        <v>53</v>
      </c>
      <c r="B33" s="302"/>
      <c r="C33" s="302"/>
      <c r="D33" s="302"/>
      <c r="E33" s="302"/>
      <c r="F33" s="302"/>
      <c r="G33" s="302"/>
      <c r="H33" s="302"/>
      <c r="I33" s="302"/>
      <c r="J33" s="302"/>
      <c r="K33" s="302"/>
      <c r="L33" s="302"/>
      <c r="M33" s="302"/>
      <c r="N33" s="302"/>
      <c r="O33" s="302"/>
      <c r="P33" s="302"/>
      <c r="Q33" s="302"/>
      <c r="R33" s="302"/>
      <c r="S33" s="302"/>
      <c r="T33" s="302"/>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325"/>
      <c r="CX33" s="325"/>
      <c r="CY33" s="325"/>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323"/>
      <c r="EM33" s="157"/>
      <c r="EN33" s="19"/>
      <c r="EP33" t="str">
        <f>IF(EQ33="","",MAX($EP$1:EP32)+1)</f>
        <v/>
      </c>
      <c r="EQ33" s="47" t="str">
        <f>IF(AND(リスト!A56=TRUE,NOT(COUNTIF(リスト!B56:D56,TRUE)=1)),"19行目の関節の痛みの程度が複数選択されています","")</f>
        <v/>
      </c>
      <c r="ER33" s="86"/>
    </row>
    <row r="34" spans="1:148" s="18" customFormat="1" ht="21.95" customHeight="1">
      <c r="A34" s="304"/>
      <c r="B34" s="305"/>
      <c r="C34" s="305"/>
      <c r="D34" s="305"/>
      <c r="E34" s="305"/>
      <c r="F34" s="305"/>
      <c r="G34" s="305"/>
      <c r="H34" s="305"/>
      <c r="I34" s="305"/>
      <c r="J34" s="305"/>
      <c r="K34" s="305"/>
      <c r="L34" s="305"/>
      <c r="M34" s="305"/>
      <c r="N34" s="305"/>
      <c r="O34" s="305"/>
      <c r="P34" s="305"/>
      <c r="Q34" s="305"/>
      <c r="R34" s="305"/>
      <c r="S34" s="305"/>
      <c r="T34" s="305"/>
      <c r="U34" s="157" t="s">
        <v>54</v>
      </c>
      <c r="V34" s="157"/>
      <c r="W34" s="157"/>
      <c r="X34" s="157"/>
      <c r="Y34" s="157"/>
      <c r="Z34" s="157"/>
      <c r="AA34" s="157"/>
      <c r="AB34" s="157"/>
      <c r="AC34" s="157"/>
      <c r="AD34" s="157"/>
      <c r="AE34" s="157"/>
      <c r="AF34" s="157"/>
      <c r="AG34" s="157"/>
      <c r="AH34" s="157"/>
      <c r="AI34" s="307"/>
      <c r="AJ34" s="307"/>
      <c r="AK34" s="307"/>
      <c r="AL34" s="307"/>
      <c r="AM34" s="157"/>
      <c r="AN34" s="157"/>
      <c r="AO34" s="308"/>
      <c r="AP34" s="309"/>
      <c r="AQ34" s="309"/>
      <c r="AR34" s="310"/>
      <c r="AS34" s="157"/>
      <c r="AT34" s="157" t="s">
        <v>55</v>
      </c>
      <c r="AU34" s="157"/>
      <c r="AV34" s="157"/>
      <c r="AW34" s="157"/>
      <c r="AX34" s="157"/>
      <c r="AY34" s="157"/>
      <c r="AZ34" s="157"/>
      <c r="BA34" s="157"/>
      <c r="BB34" s="157"/>
      <c r="BC34" s="318"/>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307"/>
      <c r="CM34" s="307"/>
      <c r="CN34" s="307"/>
      <c r="CO34" s="307"/>
      <c r="CP34" s="157"/>
      <c r="CQ34" s="307"/>
      <c r="CR34" s="307"/>
      <c r="CS34" s="308"/>
      <c r="CT34" s="309"/>
      <c r="CU34" s="309"/>
      <c r="CV34" s="310"/>
      <c r="CW34" s="318"/>
      <c r="CX34" s="157" t="s">
        <v>56</v>
      </c>
      <c r="CY34" s="318"/>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221"/>
      <c r="EM34" s="157"/>
      <c r="EN34" s="17"/>
      <c r="EP34" t="str">
        <f>IF(EQ34="","",MAX($EP$1:EP33)+1)</f>
        <v/>
      </c>
      <c r="EQ34" s="47" t="str">
        <f>IF(AND(リスト!A60=FALSE,NOT(COUNTIF(リスト!B60:G60,FALSE)=6)),"21行目の失調・不随意運動に選択がありませんが上肢～体幹のいずれかが選択されています","")</f>
        <v/>
      </c>
      <c r="ER34" s="86" t="s">
        <v>330</v>
      </c>
    </row>
    <row r="35" spans="1:148" s="18" customFormat="1">
      <c r="A35" s="316"/>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307"/>
      <c r="AJ35" s="307"/>
      <c r="AK35" s="307"/>
      <c r="AL35" s="307"/>
      <c r="AM35" s="157"/>
      <c r="AN35" s="157"/>
      <c r="AO35" s="157"/>
      <c r="AP35" s="157"/>
      <c r="AQ35" s="157"/>
      <c r="AR35" s="157"/>
      <c r="AS35" s="157"/>
      <c r="AT35" s="157"/>
      <c r="AU35" s="157"/>
      <c r="AV35" s="157"/>
      <c r="AW35" s="157"/>
      <c r="AX35" s="157"/>
      <c r="AY35" s="157"/>
      <c r="AZ35" s="157"/>
      <c r="BA35" s="157"/>
      <c r="BB35" s="157"/>
      <c r="BC35" s="318"/>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307"/>
      <c r="CM35" s="307"/>
      <c r="CN35" s="307"/>
      <c r="CO35" s="307"/>
      <c r="CP35" s="157"/>
      <c r="CQ35" s="307"/>
      <c r="CR35" s="307"/>
      <c r="CS35" s="157"/>
      <c r="CT35" s="157"/>
      <c r="CU35" s="157"/>
      <c r="CV35" s="157"/>
      <c r="CW35" s="307"/>
      <c r="CX35" s="307"/>
      <c r="CY35" s="30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221"/>
      <c r="EM35" s="157"/>
      <c r="EN35" s="17"/>
      <c r="EP35" t="str">
        <f>IF(EQ35="","",MAX($EP$1:EP34)+1)</f>
        <v/>
      </c>
      <c r="EQ35" s="47" t="str">
        <f>IF(AND(リスト!A60=TRUE,COUNTIF(リスト!B60:G60,FALSE)=6),"21行目の失調・不随意運動に選択がありますが上肢～体幹のいずれにも選択がありません","")</f>
        <v/>
      </c>
      <c r="ER35" s="86"/>
    </row>
    <row r="36" spans="1:148" s="18" customFormat="1" ht="21.95" customHeight="1">
      <c r="A36" s="316"/>
      <c r="B36" s="157"/>
      <c r="C36" s="157"/>
      <c r="D36" s="157"/>
      <c r="E36" s="157"/>
      <c r="F36" s="157"/>
      <c r="G36" s="157"/>
      <c r="H36" s="157"/>
      <c r="I36" s="157"/>
      <c r="J36" s="157"/>
      <c r="K36" s="157"/>
      <c r="L36" s="157"/>
      <c r="M36" s="157"/>
      <c r="N36" s="157"/>
      <c r="O36" s="157"/>
      <c r="P36" s="157"/>
      <c r="Q36" s="157"/>
      <c r="R36" s="157"/>
      <c r="S36" s="157"/>
      <c r="T36" s="157"/>
      <c r="U36" s="157" t="s">
        <v>57</v>
      </c>
      <c r="V36" s="157"/>
      <c r="W36" s="157"/>
      <c r="X36" s="157"/>
      <c r="Y36" s="157"/>
      <c r="Z36" s="157"/>
      <c r="AA36" s="157"/>
      <c r="AB36" s="157"/>
      <c r="AC36" s="157"/>
      <c r="AD36" s="157"/>
      <c r="AE36" s="157"/>
      <c r="AF36" s="157"/>
      <c r="AG36" s="157"/>
      <c r="AH36" s="157"/>
      <c r="AI36" s="307"/>
      <c r="AJ36" s="307"/>
      <c r="AK36" s="307"/>
      <c r="AL36" s="307"/>
      <c r="AM36" s="157"/>
      <c r="AN36" s="157"/>
      <c r="AO36" s="308"/>
      <c r="AP36" s="309"/>
      <c r="AQ36" s="309"/>
      <c r="AR36" s="310"/>
      <c r="AS36" s="157"/>
      <c r="AT36" s="157" t="s">
        <v>58</v>
      </c>
      <c r="AU36" s="157"/>
      <c r="AV36" s="157"/>
      <c r="AW36" s="157"/>
      <c r="AX36" s="157"/>
      <c r="AY36" s="157"/>
      <c r="AZ36" s="157"/>
      <c r="BA36" s="157"/>
      <c r="BB36" s="157"/>
      <c r="BC36" s="318"/>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307"/>
      <c r="CM36" s="307"/>
      <c r="CN36" s="307"/>
      <c r="CO36" s="307"/>
      <c r="CP36" s="157"/>
      <c r="CQ36" s="307"/>
      <c r="CR36" s="307"/>
      <c r="CS36" s="308" t="s">
        <v>241</v>
      </c>
      <c r="CT36" s="309"/>
      <c r="CU36" s="309"/>
      <c r="CV36" s="310"/>
      <c r="CW36" s="307"/>
      <c r="CX36" s="314" t="s">
        <v>59</v>
      </c>
      <c r="CY36" s="30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c r="EF36" s="157"/>
      <c r="EG36" s="157"/>
      <c r="EH36" s="157"/>
      <c r="EI36" s="157"/>
      <c r="EJ36" s="157"/>
      <c r="EK36" s="157"/>
      <c r="EL36" s="221"/>
      <c r="EM36" s="157"/>
      <c r="EN36" s="17"/>
      <c r="EP36" t="str">
        <f>IF(EQ36="","",MAX($EP$1:EP35)+1)</f>
        <v/>
      </c>
      <c r="EQ36" s="47" t="str">
        <f>IF(AND(D23="」",T23=""),"23行目(D23のセル)の褥瘡が選択されていますが部位の入力がありません","")</f>
        <v/>
      </c>
      <c r="ER36" s="86" t="s">
        <v>334</v>
      </c>
    </row>
    <row r="37" spans="1:148" s="18" customFormat="1">
      <c r="A37" s="143"/>
      <c r="B37" s="144" t="s">
        <v>60</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26"/>
      <c r="CV37" s="326"/>
      <c r="CW37" s="326"/>
      <c r="CX37" s="326"/>
      <c r="CY37" s="326"/>
      <c r="CZ37" s="326"/>
      <c r="DA37" s="326"/>
      <c r="DB37" s="326"/>
      <c r="DC37" s="326"/>
      <c r="DD37" s="326"/>
      <c r="DE37" s="326"/>
      <c r="DF37" s="326"/>
      <c r="DG37" s="326"/>
      <c r="DH37" s="326"/>
      <c r="DI37" s="326"/>
      <c r="DJ37" s="326"/>
      <c r="DK37" s="326"/>
      <c r="DL37" s="326"/>
      <c r="DM37" s="326"/>
      <c r="DN37" s="326"/>
      <c r="DO37" s="326"/>
      <c r="DP37" s="326"/>
      <c r="DQ37" s="326"/>
      <c r="DR37" s="326"/>
      <c r="DS37" s="326"/>
      <c r="DT37" s="326"/>
      <c r="DU37" s="144" t="s">
        <v>61</v>
      </c>
      <c r="DV37" s="144"/>
      <c r="DW37" s="144"/>
      <c r="DX37" s="144"/>
      <c r="DY37" s="144"/>
      <c r="DZ37" s="144"/>
      <c r="EA37" s="144"/>
      <c r="EB37" s="144"/>
      <c r="EC37" s="144"/>
      <c r="ED37" s="144"/>
      <c r="EE37" s="144"/>
      <c r="EF37" s="144"/>
      <c r="EG37" s="144"/>
      <c r="EH37" s="144"/>
      <c r="EI37" s="144"/>
      <c r="EJ37" s="144"/>
      <c r="EK37" s="144"/>
      <c r="EL37" s="149"/>
      <c r="EM37" s="157"/>
      <c r="EN37" s="17"/>
      <c r="EP37" t="str">
        <f>IF(EQ37="","",MAX($EP$1:EP36)+1)</f>
        <v/>
      </c>
      <c r="EQ37" s="47" t="str">
        <f>IF(AND(リスト!A63=FALSE,NOT(COUNTIF(リスト!B63:D63,FALSE)=3)),"23行目の褥瘡が選択されていませんが程度が選択されています","")</f>
        <v/>
      </c>
      <c r="ER37" s="86"/>
    </row>
    <row r="38" spans="1:148">
      <c r="A38" s="327" t="s">
        <v>62</v>
      </c>
      <c r="B38" s="263"/>
      <c r="C38" s="328"/>
      <c r="D38" s="328"/>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6"/>
      <c r="EM38" s="151"/>
      <c r="EN38" s="10"/>
      <c r="EP38" t="str">
        <f>IF(EQ38="","",MAX($EP$1:EP37)+1)</f>
        <v/>
      </c>
      <c r="EQ38" s="47" t="str">
        <f>IF(AND(リスト!A63=TRUE,NOT(COUNTIF(リスト!B63:D63,TRUE)=1)),"23行目の褥瘡の程度が複数選択されています","")</f>
        <v/>
      </c>
      <c r="ER38" s="86"/>
    </row>
    <row r="39" spans="1:148" s="18" customFormat="1" ht="14.1" customHeight="1">
      <c r="A39" s="316"/>
      <c r="B39" s="157"/>
      <c r="C39" s="157"/>
      <c r="D39" s="157"/>
      <c r="E39" s="157"/>
      <c r="F39" s="157"/>
      <c r="G39" s="157"/>
      <c r="H39" s="157" t="s">
        <v>63</v>
      </c>
      <c r="I39" s="157"/>
      <c r="J39" s="157"/>
      <c r="K39" s="157"/>
      <c r="L39" s="157"/>
      <c r="M39" s="157"/>
      <c r="N39" s="157"/>
      <c r="O39" s="157"/>
      <c r="P39" s="157"/>
      <c r="Q39" s="157"/>
      <c r="R39" s="157"/>
      <c r="S39" s="157"/>
      <c r="T39" s="157"/>
      <c r="U39" s="157"/>
      <c r="V39" s="157" t="s">
        <v>64</v>
      </c>
      <c r="W39" s="157"/>
      <c r="X39" s="157"/>
      <c r="Y39" s="157"/>
      <c r="Z39" s="157"/>
      <c r="AA39" s="157"/>
      <c r="AB39" s="157"/>
      <c r="AC39" s="157"/>
      <c r="AD39" s="157"/>
      <c r="AE39" s="157"/>
      <c r="AF39" s="157"/>
      <c r="AG39" s="157"/>
      <c r="AH39" s="157"/>
      <c r="AI39" s="157"/>
      <c r="AJ39" s="157"/>
      <c r="AK39" s="157"/>
      <c r="AL39" s="157"/>
      <c r="AM39" s="157" t="s">
        <v>65</v>
      </c>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t="s">
        <v>66</v>
      </c>
      <c r="BJ39" s="157"/>
      <c r="BK39" s="157"/>
      <c r="BL39" s="157"/>
      <c r="BM39" s="157"/>
      <c r="BN39" s="157"/>
      <c r="BO39" s="157"/>
      <c r="BP39" s="157"/>
      <c r="BQ39" s="157"/>
      <c r="BR39" s="157"/>
      <c r="BS39" s="157"/>
      <c r="BT39" s="157"/>
      <c r="BU39" s="157" t="s">
        <v>67</v>
      </c>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t="s">
        <v>68</v>
      </c>
      <c r="CR39" s="157"/>
      <c r="CS39" s="157"/>
      <c r="CT39" s="157"/>
      <c r="CU39" s="157"/>
      <c r="CV39" s="157"/>
      <c r="CW39" s="157"/>
      <c r="CX39" s="157"/>
      <c r="CY39" s="157"/>
      <c r="CZ39" s="157"/>
      <c r="DA39" s="157"/>
      <c r="DB39" s="157"/>
      <c r="DC39" s="157"/>
      <c r="DD39" s="157"/>
      <c r="DE39" s="157"/>
      <c r="DF39" s="157"/>
      <c r="DG39" s="157" t="s">
        <v>69</v>
      </c>
      <c r="DH39" s="157"/>
      <c r="DI39" s="157"/>
      <c r="DJ39" s="157"/>
      <c r="DK39" s="157"/>
      <c r="DL39" s="157"/>
      <c r="DM39" s="157"/>
      <c r="DN39" s="157"/>
      <c r="DO39" s="157"/>
      <c r="DP39" s="157"/>
      <c r="DQ39" s="157"/>
      <c r="DR39" s="157"/>
      <c r="DS39" s="157"/>
      <c r="DT39" s="157"/>
      <c r="DU39" s="157"/>
      <c r="DV39" s="157"/>
      <c r="DW39" s="157" t="s">
        <v>70</v>
      </c>
      <c r="DX39" s="157"/>
      <c r="DY39" s="157"/>
      <c r="DZ39" s="157"/>
      <c r="EA39" s="157"/>
      <c r="EB39" s="157"/>
      <c r="EC39" s="157"/>
      <c r="ED39" s="157"/>
      <c r="EE39" s="157"/>
      <c r="EF39" s="157"/>
      <c r="EG39" s="157"/>
      <c r="EH39" s="157"/>
      <c r="EI39" s="157"/>
      <c r="EJ39" s="157"/>
      <c r="EK39" s="157"/>
      <c r="EL39" s="221"/>
      <c r="EM39" s="157"/>
      <c r="EN39" s="17"/>
      <c r="EP39" t="str">
        <f>IF(EQ39="","",MAX($EP$1:EP38)+1)</f>
        <v/>
      </c>
      <c r="EQ39" s="47" t="str">
        <f>IF(AND(BQ23="」",CR23=""),"23行目(CR23のセル)のその他の皮膚疾患が選択されていますが部位の入力がありません","")</f>
        <v/>
      </c>
      <c r="ER39" s="86" t="s">
        <v>335</v>
      </c>
    </row>
    <row r="40" spans="1:148" s="18" customFormat="1" ht="14.1" customHeight="1">
      <c r="A40" s="316"/>
      <c r="B40" s="157"/>
      <c r="C40" s="157"/>
      <c r="D40" s="157"/>
      <c r="E40" s="157"/>
      <c r="F40" s="157"/>
      <c r="G40" s="157"/>
      <c r="H40" s="157" t="s">
        <v>71</v>
      </c>
      <c r="I40" s="157"/>
      <c r="J40" s="157"/>
      <c r="K40" s="157"/>
      <c r="L40" s="157"/>
      <c r="M40" s="157"/>
      <c r="N40" s="157"/>
      <c r="O40" s="157"/>
      <c r="P40" s="157"/>
      <c r="Q40" s="157"/>
      <c r="R40" s="157"/>
      <c r="S40" s="157"/>
      <c r="T40" s="157"/>
      <c r="U40" s="157"/>
      <c r="V40" s="157" t="s">
        <v>72</v>
      </c>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t="s">
        <v>73</v>
      </c>
      <c r="AV40" s="157"/>
      <c r="AW40" s="157"/>
      <c r="AX40" s="157"/>
      <c r="AY40" s="157"/>
      <c r="AZ40" s="157"/>
      <c r="BA40" s="157"/>
      <c r="BB40" s="157"/>
      <c r="BC40" s="157"/>
      <c r="BD40" s="157"/>
      <c r="BE40" s="157"/>
      <c r="BF40" s="157"/>
      <c r="BG40" s="157" t="s">
        <v>74</v>
      </c>
      <c r="BH40" s="157"/>
      <c r="BI40" s="157"/>
      <c r="BJ40" s="157"/>
      <c r="BK40" s="157"/>
      <c r="BL40" s="157"/>
      <c r="BM40" s="157"/>
      <c r="BN40" s="157"/>
      <c r="BO40" s="157"/>
      <c r="BP40" s="157"/>
      <c r="BQ40" s="157"/>
      <c r="BR40" s="157"/>
      <c r="BS40" s="157"/>
      <c r="BT40" s="157"/>
      <c r="BU40" s="157"/>
      <c r="BV40" s="157"/>
      <c r="BW40" s="157" t="s">
        <v>75</v>
      </c>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t="s">
        <v>76</v>
      </c>
      <c r="CU40" s="157"/>
      <c r="CV40" s="157"/>
      <c r="CW40" s="157"/>
      <c r="CX40" s="157"/>
      <c r="CY40" s="157"/>
      <c r="CZ40" s="157"/>
      <c r="DA40" s="157"/>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c r="EC40" s="157" t="s">
        <v>77</v>
      </c>
      <c r="ED40" s="157"/>
      <c r="EE40" s="157"/>
      <c r="EF40" s="157"/>
      <c r="EG40" s="157"/>
      <c r="EH40" s="157"/>
      <c r="EI40" s="157"/>
      <c r="EJ40" s="157"/>
      <c r="EK40" s="157"/>
      <c r="EL40" s="221"/>
      <c r="EM40" s="157"/>
      <c r="EN40" s="17"/>
      <c r="EP40" t="str">
        <f>IF(EQ40="","",MAX($EP$1:EP39)+1)</f>
        <v/>
      </c>
      <c r="EQ40" s="47" t="str">
        <f>IF(AND(リスト!A66=FALSE,NOT(COUNTIF(リスト!B66:D66,FALSE)=3)),"23行目のその他の皮膚疾患が選択されていませんが程度が選択されています","")</f>
        <v/>
      </c>
      <c r="ER40" s="86"/>
    </row>
    <row r="41" spans="1:148" s="18" customFormat="1" ht="14.1" customHeight="1">
      <c r="A41" s="143"/>
      <c r="B41" s="144" t="s">
        <v>78</v>
      </c>
      <c r="C41" s="144"/>
      <c r="D41" s="144"/>
      <c r="E41" s="144"/>
      <c r="F41" s="144"/>
      <c r="G41" s="144"/>
      <c r="H41" s="144"/>
      <c r="I41" s="144"/>
      <c r="J41" s="144"/>
      <c r="K41" s="144"/>
      <c r="L41" s="144"/>
      <c r="M41" s="144"/>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144" t="s">
        <v>79</v>
      </c>
      <c r="DV41" s="144"/>
      <c r="DW41" s="144"/>
      <c r="DX41" s="144"/>
      <c r="DY41" s="144"/>
      <c r="DZ41" s="144"/>
      <c r="EA41" s="144"/>
      <c r="EB41" s="144"/>
      <c r="EC41" s="144"/>
      <c r="ED41" s="144"/>
      <c r="EE41" s="144"/>
      <c r="EF41" s="144"/>
      <c r="EG41" s="144"/>
      <c r="EH41" s="144"/>
      <c r="EI41" s="144"/>
      <c r="EJ41" s="144"/>
      <c r="EK41" s="144"/>
      <c r="EL41" s="149"/>
      <c r="EM41" s="157"/>
      <c r="EN41" s="17"/>
      <c r="EP41" t="str">
        <f>IF(EQ41="","",MAX($EP$1:EP40)+1)</f>
        <v/>
      </c>
      <c r="EQ41" s="47" t="str">
        <f>IF(AND(リスト!A66=TRUE,NOT(COUNTIF(リスト!B66:D66,TRUE)=1)),"23行目のその他の皮膚疾患の程度が複数選択されています","")</f>
        <v/>
      </c>
      <c r="ER41" s="86"/>
    </row>
    <row r="42" spans="1:148" ht="6" customHeight="1">
      <c r="A42" s="301" t="s">
        <v>80</v>
      </c>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15"/>
      <c r="BO42" s="315"/>
      <c r="BP42" s="315"/>
      <c r="BQ42" s="315"/>
      <c r="BR42" s="315"/>
      <c r="BS42" s="315"/>
      <c r="BT42" s="315"/>
      <c r="BU42" s="315"/>
      <c r="BV42" s="315"/>
      <c r="BW42" s="315"/>
      <c r="BX42" s="315"/>
      <c r="BY42" s="315"/>
      <c r="BZ42" s="315"/>
      <c r="CA42" s="315"/>
      <c r="CB42" s="315"/>
      <c r="CC42" s="315"/>
      <c r="CD42" s="315"/>
      <c r="CE42" s="315"/>
      <c r="CF42" s="315"/>
      <c r="CG42" s="315"/>
      <c r="CH42" s="315"/>
      <c r="CI42" s="315"/>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315"/>
      <c r="DI42" s="315"/>
      <c r="DJ42" s="315"/>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315"/>
      <c r="EJ42" s="315"/>
      <c r="EK42" s="315"/>
      <c r="EL42" s="331"/>
      <c r="EM42" s="315"/>
      <c r="EN42" s="10"/>
      <c r="EP42">
        <f>IF(EQ42="","",MAX($EP$1:EP41)+1)</f>
        <v>5</v>
      </c>
      <c r="EQ42" s="47" t="str">
        <f>IF(COUNTIF(リスト!A70:C70,FALSE)=3,"27行目の移動（屋外歩行）に選択がありません","")</f>
        <v>27行目の移動（屋外歩行）に選択がありません</v>
      </c>
      <c r="ER42" s="86" t="s">
        <v>336</v>
      </c>
    </row>
    <row r="43" spans="1:148" ht="21.95" customHeight="1">
      <c r="A43" s="304"/>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15"/>
      <c r="BO43" s="315"/>
      <c r="BP43" s="315"/>
      <c r="BQ43" s="308"/>
      <c r="BR43" s="309"/>
      <c r="BS43" s="309"/>
      <c r="BT43" s="310"/>
      <c r="BU43" s="315"/>
      <c r="BV43" s="157" t="s">
        <v>81</v>
      </c>
      <c r="BW43" s="157"/>
      <c r="BX43" s="157"/>
      <c r="BY43" s="157"/>
      <c r="BZ43" s="157"/>
      <c r="CA43" s="157"/>
      <c r="CB43" s="157"/>
      <c r="CC43" s="157"/>
      <c r="CD43" s="157"/>
      <c r="CE43" s="157"/>
      <c r="CF43" s="157"/>
      <c r="CG43" s="157"/>
      <c r="CH43" s="157"/>
      <c r="CI43" s="157"/>
      <c r="CJ43" s="157"/>
      <c r="CK43" s="157"/>
      <c r="CL43" s="308"/>
      <c r="CM43" s="309"/>
      <c r="CN43" s="309"/>
      <c r="CO43" s="310"/>
      <c r="CP43" s="157"/>
      <c r="CQ43" s="157" t="s">
        <v>82</v>
      </c>
      <c r="CR43" s="157"/>
      <c r="CS43" s="157"/>
      <c r="CT43" s="157"/>
      <c r="CU43" s="157"/>
      <c r="CV43" s="157"/>
      <c r="CW43" s="157"/>
      <c r="CX43" s="157"/>
      <c r="CY43" s="157"/>
      <c r="CZ43" s="157"/>
      <c r="DA43" s="157"/>
      <c r="DB43" s="307"/>
      <c r="DC43" s="307"/>
      <c r="DD43" s="307"/>
      <c r="DE43" s="307"/>
      <c r="DF43" s="157"/>
      <c r="DG43" s="307"/>
      <c r="DH43" s="308"/>
      <c r="DI43" s="309"/>
      <c r="DJ43" s="309"/>
      <c r="DK43" s="310"/>
      <c r="DL43" s="157"/>
      <c r="DM43" s="157" t="s">
        <v>83</v>
      </c>
      <c r="DN43" s="157"/>
      <c r="DO43" s="157"/>
      <c r="DP43" s="157"/>
      <c r="DQ43" s="157"/>
      <c r="DR43" s="157"/>
      <c r="DS43" s="157"/>
      <c r="DT43" s="157"/>
      <c r="DU43" s="315"/>
      <c r="DV43" s="315"/>
      <c r="DW43" s="315"/>
      <c r="DX43" s="315"/>
      <c r="DY43" s="315"/>
      <c r="DZ43" s="315"/>
      <c r="EA43" s="315"/>
      <c r="EB43" s="315"/>
      <c r="EC43" s="315"/>
      <c r="ED43" s="315"/>
      <c r="EE43" s="315"/>
      <c r="EF43" s="315"/>
      <c r="EG43" s="315"/>
      <c r="EH43" s="315"/>
      <c r="EI43" s="315"/>
      <c r="EJ43" s="315"/>
      <c r="EK43" s="315"/>
      <c r="EL43" s="331"/>
      <c r="EM43" s="315"/>
      <c r="EN43" s="11"/>
      <c r="EP43" t="str">
        <f>IF(EQ43="","",MAX($EP$1:EP42)+1)</f>
        <v/>
      </c>
      <c r="EQ43" s="47" t="str">
        <f>IF(COUNTIF(リスト!A70:C70,TRUE)&gt;=2,"27行目の移動（屋外歩行）が複数選択されています","")</f>
        <v/>
      </c>
      <c r="ER43" s="86"/>
    </row>
    <row r="44" spans="1:148" ht="6" customHeight="1">
      <c r="A44" s="332"/>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315"/>
      <c r="BT44" s="315"/>
      <c r="BU44" s="315"/>
      <c r="BV44" s="315"/>
      <c r="BW44" s="315"/>
      <c r="BX44" s="315"/>
      <c r="BY44" s="315"/>
      <c r="BZ44" s="315"/>
      <c r="CA44" s="315"/>
      <c r="CB44" s="315"/>
      <c r="CC44" s="315"/>
      <c r="CD44" s="315"/>
      <c r="CE44" s="315"/>
      <c r="CF44" s="315"/>
      <c r="CG44" s="315"/>
      <c r="CH44" s="315"/>
      <c r="CI44" s="315"/>
      <c r="CJ44" s="315"/>
      <c r="CK44" s="315"/>
      <c r="CL44" s="315"/>
      <c r="CM44" s="315"/>
      <c r="CN44" s="315"/>
      <c r="CO44" s="315"/>
      <c r="CP44" s="315"/>
      <c r="CQ44" s="315"/>
      <c r="CR44" s="315"/>
      <c r="CS44" s="315"/>
      <c r="CT44" s="315"/>
      <c r="CU44" s="315"/>
      <c r="CV44" s="315"/>
      <c r="CW44" s="315"/>
      <c r="CX44" s="315"/>
      <c r="CY44" s="315"/>
      <c r="CZ44" s="315"/>
      <c r="DA44" s="315"/>
      <c r="DB44" s="315"/>
      <c r="DC44" s="315"/>
      <c r="DD44" s="315"/>
      <c r="DE44" s="315"/>
      <c r="DF44" s="315"/>
      <c r="DG44" s="315"/>
      <c r="DH44" s="315"/>
      <c r="DI44" s="315"/>
      <c r="DJ44" s="315"/>
      <c r="DK44" s="315"/>
      <c r="DL44" s="315"/>
      <c r="DM44" s="315"/>
      <c r="DN44" s="315"/>
      <c r="DO44" s="315"/>
      <c r="DP44" s="315"/>
      <c r="DQ44" s="315"/>
      <c r="DR44" s="315"/>
      <c r="DS44" s="315"/>
      <c r="DT44" s="315"/>
      <c r="DU44" s="315"/>
      <c r="DV44" s="315"/>
      <c r="DW44" s="315"/>
      <c r="DX44" s="315"/>
      <c r="DY44" s="315"/>
      <c r="DZ44" s="315"/>
      <c r="EA44" s="315"/>
      <c r="EB44" s="315"/>
      <c r="EC44" s="315"/>
      <c r="ED44" s="315"/>
      <c r="EE44" s="315"/>
      <c r="EF44" s="315"/>
      <c r="EG44" s="315"/>
      <c r="EH44" s="315"/>
      <c r="EI44" s="315"/>
      <c r="EJ44" s="315"/>
      <c r="EK44" s="315"/>
      <c r="EL44" s="331"/>
      <c r="EM44" s="315"/>
      <c r="EN44" s="10"/>
      <c r="EP44">
        <f>IF(EQ44="","",MAX($EP$1:EP43)+1)</f>
        <v>6</v>
      </c>
      <c r="EQ44" s="47" t="str">
        <f>IF(COUNTIF(リスト!A74:C74,FALSE)=3,"29行目の移動（車いすの使用）に選択がありません","")</f>
        <v>29行目の移動（車いすの使用）に選択がありません</v>
      </c>
      <c r="ER44" s="86" t="s">
        <v>340</v>
      </c>
    </row>
    <row r="45" spans="1:148" ht="15" customHeight="1">
      <c r="A45" s="327" t="s">
        <v>84</v>
      </c>
      <c r="B45" s="263"/>
      <c r="C45" s="263"/>
      <c r="D45" s="263"/>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6"/>
      <c r="EM45" s="151"/>
      <c r="EN45" s="10"/>
      <c r="EP45" t="str">
        <f>IF(EQ45="","",MAX($EP$1:EP44)+1)</f>
        <v/>
      </c>
      <c r="EQ45" s="47" t="str">
        <f>IF(COUNTIF(リスト!A74:C74,TRUE)&gt;=2,"29行目の移動（車いすの使用）が複数選択されています","")</f>
        <v/>
      </c>
      <c r="ER45" s="86"/>
    </row>
    <row r="46" spans="1:148" s="18" customFormat="1" ht="15.95" customHeight="1">
      <c r="A46" s="316"/>
      <c r="B46" s="157"/>
      <c r="C46" s="157"/>
      <c r="D46" s="157"/>
      <c r="E46" s="157"/>
      <c r="F46" s="157"/>
      <c r="G46" s="157"/>
      <c r="H46" s="157" t="s">
        <v>85</v>
      </c>
      <c r="I46" s="157"/>
      <c r="J46" s="157"/>
      <c r="K46" s="157"/>
      <c r="L46" s="157"/>
      <c r="M46" s="157"/>
      <c r="N46" s="157"/>
      <c r="O46" s="157"/>
      <c r="P46" s="157"/>
      <c r="Q46" s="157"/>
      <c r="R46" s="157"/>
      <c r="S46" s="157"/>
      <c r="T46" s="157"/>
      <c r="U46" s="157"/>
      <c r="V46" s="157"/>
      <c r="W46" s="157"/>
      <c r="X46" s="157"/>
      <c r="Y46" s="157" t="s">
        <v>86</v>
      </c>
      <c r="Z46" s="157"/>
      <c r="AA46" s="157"/>
      <c r="AB46" s="157"/>
      <c r="AC46" s="157"/>
      <c r="AD46" s="157"/>
      <c r="AE46" s="157"/>
      <c r="AF46" s="157"/>
      <c r="AG46" s="157"/>
      <c r="AH46" s="157"/>
      <c r="AI46" s="157"/>
      <c r="AJ46" s="157"/>
      <c r="AK46" s="157"/>
      <c r="AL46" s="157"/>
      <c r="AM46" s="157"/>
      <c r="AN46" s="157"/>
      <c r="AO46" s="157"/>
      <c r="AP46" s="157" t="s">
        <v>87</v>
      </c>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333" t="s">
        <v>88</v>
      </c>
      <c r="CB46" s="333"/>
      <c r="CC46" s="333"/>
      <c r="CD46" s="333"/>
      <c r="CE46" s="333"/>
      <c r="CF46" s="333"/>
      <c r="CG46" s="333"/>
      <c r="CH46" s="333"/>
      <c r="CI46" s="333"/>
      <c r="CJ46" s="333"/>
      <c r="CK46" s="333"/>
      <c r="CL46" s="333"/>
      <c r="CM46" s="333"/>
      <c r="CN46" s="333"/>
      <c r="CO46" s="333"/>
      <c r="CP46" s="333"/>
      <c r="CQ46" s="333"/>
      <c r="CR46" s="333"/>
      <c r="CS46" s="157"/>
      <c r="CT46" s="157"/>
      <c r="CU46" s="157"/>
      <c r="CV46" s="157"/>
      <c r="CW46" s="157"/>
      <c r="CX46" s="157"/>
      <c r="CY46" s="333" t="s">
        <v>89</v>
      </c>
      <c r="CZ46" s="333"/>
      <c r="DA46" s="333"/>
      <c r="DB46" s="333"/>
      <c r="DC46" s="333"/>
      <c r="DD46" s="333"/>
      <c r="DE46" s="333"/>
      <c r="DF46" s="333"/>
      <c r="DG46" s="333"/>
      <c r="DH46" s="333"/>
      <c r="DI46" s="333"/>
      <c r="DJ46" s="333"/>
      <c r="DK46" s="333"/>
      <c r="DL46" s="333"/>
      <c r="DM46" s="333"/>
      <c r="DN46" s="333"/>
      <c r="DO46" s="333"/>
      <c r="DP46" s="333"/>
      <c r="DQ46" s="157"/>
      <c r="DR46" s="157"/>
      <c r="DS46" s="157"/>
      <c r="DT46" s="157"/>
      <c r="DU46" s="157"/>
      <c r="DV46" s="157"/>
      <c r="DW46" s="157"/>
      <c r="DX46" s="157"/>
      <c r="DY46" s="157"/>
      <c r="DZ46" s="157"/>
      <c r="EA46" s="157"/>
      <c r="EB46" s="157"/>
      <c r="EC46" s="157"/>
      <c r="ED46" s="157"/>
      <c r="EE46" s="157"/>
      <c r="EF46" s="157"/>
      <c r="EG46" s="157"/>
      <c r="EH46" s="157"/>
      <c r="EI46" s="157"/>
      <c r="EJ46" s="157"/>
      <c r="EK46" s="157"/>
      <c r="EL46" s="221"/>
      <c r="EM46" s="157"/>
      <c r="EN46" s="17"/>
      <c r="EP46">
        <f>IF(EQ46="","",MAX($EP$1:EP45)+1)</f>
        <v>7</v>
      </c>
      <c r="EQ46" s="47" t="str">
        <f>IF(COUNTIF(リスト!A78:C78,FALSE)=3,"31行目の移動（歩行補助具の使用）に選択がありません","")</f>
        <v>31行目の移動（歩行補助具の使用）に選択がありません</v>
      </c>
      <c r="ER46" s="86" t="s">
        <v>341</v>
      </c>
    </row>
    <row r="47" spans="1:148" s="18" customFormat="1" ht="15.95" customHeight="1">
      <c r="A47" s="316"/>
      <c r="B47" s="157"/>
      <c r="C47" s="157"/>
      <c r="D47" s="157"/>
      <c r="E47" s="157"/>
      <c r="F47" s="157"/>
      <c r="G47" s="157"/>
      <c r="H47" s="157" t="s">
        <v>90</v>
      </c>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t="s">
        <v>91</v>
      </c>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t="s">
        <v>92</v>
      </c>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333" t="s">
        <v>93</v>
      </c>
      <c r="CZ47" s="333"/>
      <c r="DA47" s="333"/>
      <c r="DB47" s="333"/>
      <c r="DC47" s="333"/>
      <c r="DD47" s="333"/>
      <c r="DE47" s="333"/>
      <c r="DF47" s="333"/>
      <c r="DG47" s="333"/>
      <c r="DH47" s="333"/>
      <c r="DI47" s="333"/>
      <c r="DJ47" s="333"/>
      <c r="DK47" s="333"/>
      <c r="DL47" s="333"/>
      <c r="DM47" s="333"/>
      <c r="DN47" s="333"/>
      <c r="DO47" s="333"/>
      <c r="DP47" s="333"/>
      <c r="DQ47" s="157"/>
      <c r="DR47" s="157"/>
      <c r="DS47" s="157"/>
      <c r="DT47" s="157"/>
      <c r="DU47" s="157"/>
      <c r="DV47" s="157"/>
      <c r="DW47" s="157"/>
      <c r="DX47" s="157"/>
      <c r="DY47" s="157"/>
      <c r="DZ47" s="157"/>
      <c r="EA47" s="157"/>
      <c r="EB47" s="157"/>
      <c r="EC47" s="157"/>
      <c r="ED47" s="157"/>
      <c r="EE47" s="157"/>
      <c r="EF47" s="157"/>
      <c r="EG47" s="157"/>
      <c r="EH47" s="157"/>
      <c r="EI47" s="157"/>
      <c r="EJ47" s="157"/>
      <c r="EK47" s="157"/>
      <c r="EL47" s="221"/>
      <c r="EM47" s="157"/>
      <c r="EN47" s="17"/>
      <c r="EP47" t="str">
        <f>IF(EQ47="","",MAX($EP$1:EP46)+1)</f>
        <v/>
      </c>
      <c r="EQ47" s="47" t="str">
        <f>IF(OR(AND(リスト!A78=TRUE,リスト!B78=TRUE),AND(リスト!A78=TRUE,リスト!C78=TRUE)),"31行目の歩行補助具に「用いていない」と「使用」の両方が選択されています","")</f>
        <v/>
      </c>
      <c r="ER47" s="86"/>
    </row>
    <row r="48" spans="1:148" s="18" customFormat="1" ht="15.95" customHeight="1">
      <c r="A48" s="143"/>
      <c r="B48" s="144"/>
      <c r="C48" s="144"/>
      <c r="D48" s="144"/>
      <c r="E48" s="144"/>
      <c r="F48" s="144"/>
      <c r="G48" s="144"/>
      <c r="H48" s="144" t="s">
        <v>94</v>
      </c>
      <c r="I48" s="144"/>
      <c r="J48" s="144"/>
      <c r="K48" s="144"/>
      <c r="L48" s="144"/>
      <c r="M48" s="144"/>
      <c r="N48" s="144"/>
      <c r="O48" s="144"/>
      <c r="P48" s="144"/>
      <c r="Q48" s="144"/>
      <c r="R48" s="144"/>
      <c r="S48" s="144"/>
      <c r="T48" s="144"/>
      <c r="U48" s="144"/>
      <c r="V48" s="144"/>
      <c r="W48" s="144"/>
      <c r="X48" s="144"/>
      <c r="Y48" s="144"/>
      <c r="Z48" s="144"/>
      <c r="AA48" s="334"/>
      <c r="AB48" s="334"/>
      <c r="AC48" s="334"/>
      <c r="AD48" s="334"/>
      <c r="AE48" s="335" t="s">
        <v>95</v>
      </c>
      <c r="AF48" s="335"/>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144" t="s">
        <v>96</v>
      </c>
      <c r="EA48" s="144"/>
      <c r="EB48" s="144"/>
      <c r="EC48" s="144"/>
      <c r="ED48" s="144"/>
      <c r="EE48" s="144"/>
      <c r="EF48" s="144"/>
      <c r="EG48" s="144"/>
      <c r="EH48" s="144"/>
      <c r="EI48" s="144"/>
      <c r="EJ48" s="144"/>
      <c r="EK48" s="144"/>
      <c r="EL48" s="149"/>
      <c r="EM48" s="157"/>
      <c r="EN48" s="17"/>
      <c r="EP48">
        <f>IF(EQ48="","",MAX($EP$1:EP47)+1)</f>
        <v>8</v>
      </c>
      <c r="EQ48" s="47" t="str">
        <f>IF(AND(リスト!A82=FALSE,リスト!B82=FALSE),"34行目の食事行為に選択がありません","")</f>
        <v>34行目の食事行為に選択がありません</v>
      </c>
      <c r="ER48" s="88" t="s">
        <v>348</v>
      </c>
    </row>
    <row r="49" spans="1:148">
      <c r="A49" s="327" t="s">
        <v>97</v>
      </c>
      <c r="B49" s="263"/>
      <c r="C49" s="263"/>
      <c r="D49" s="263"/>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6"/>
      <c r="EM49" s="151"/>
      <c r="EN49" s="10"/>
      <c r="EP49" t="str">
        <f>IF(EQ49="","",MAX($EP$1:EP48)+1)</f>
        <v/>
      </c>
      <c r="EQ49" s="47" t="str">
        <f>IF(AND(リスト!A82=TRUE,リスト!B82=TRUE),"34行目の食事行為に複数の選択があります","")</f>
        <v/>
      </c>
      <c r="ER49" s="88"/>
    </row>
    <row r="50" spans="1:148" ht="20.100000000000001" customHeight="1">
      <c r="A50" s="332"/>
      <c r="B50" s="315"/>
      <c r="C50" s="315"/>
      <c r="D50" s="157" t="s">
        <v>98</v>
      </c>
      <c r="E50" s="157"/>
      <c r="F50" s="157"/>
      <c r="G50" s="315"/>
      <c r="H50" s="315"/>
      <c r="I50" s="315"/>
      <c r="J50" s="315"/>
      <c r="K50" s="315"/>
      <c r="L50" s="315"/>
      <c r="M50" s="315"/>
      <c r="N50" s="315"/>
      <c r="O50" s="337" t="s">
        <v>99</v>
      </c>
      <c r="P50" s="337"/>
      <c r="Q50" s="337"/>
      <c r="R50" s="337"/>
      <c r="S50" s="337"/>
      <c r="T50" s="337"/>
      <c r="U50" s="337"/>
      <c r="V50" s="315"/>
      <c r="W50" s="338"/>
      <c r="X50" s="338"/>
      <c r="Y50" s="338"/>
      <c r="Z50" s="338"/>
      <c r="AA50" s="338"/>
      <c r="AB50" s="314" t="s">
        <v>100</v>
      </c>
      <c r="AC50" s="338"/>
      <c r="AD50" s="315"/>
      <c r="AE50" s="315"/>
      <c r="AF50" s="315"/>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157" t="s">
        <v>61</v>
      </c>
      <c r="BN50" s="315"/>
      <c r="BO50" s="315"/>
      <c r="BP50" s="315"/>
      <c r="BQ50" s="157" t="s">
        <v>101</v>
      </c>
      <c r="BR50" s="315"/>
      <c r="BS50" s="315"/>
      <c r="BT50" s="315"/>
      <c r="BU50" s="315"/>
      <c r="BV50" s="315"/>
      <c r="BW50" s="315"/>
      <c r="BX50" s="315"/>
      <c r="BY50" s="315"/>
      <c r="BZ50" s="315"/>
      <c r="CA50" s="315"/>
      <c r="CB50" s="337" t="s">
        <v>99</v>
      </c>
      <c r="CC50" s="337"/>
      <c r="CD50" s="337"/>
      <c r="CE50" s="337"/>
      <c r="CF50" s="337"/>
      <c r="CG50" s="337"/>
      <c r="CH50" s="337"/>
      <c r="CI50" s="315"/>
      <c r="CJ50" s="315"/>
      <c r="CK50" s="315"/>
      <c r="CL50" s="315"/>
      <c r="CM50" s="315"/>
      <c r="CN50" s="315"/>
      <c r="CO50" s="157" t="s">
        <v>100</v>
      </c>
      <c r="CP50" s="315"/>
      <c r="CQ50" s="315"/>
      <c r="CR50" s="315"/>
      <c r="CS50" s="315"/>
      <c r="CT50" s="339"/>
      <c r="CU50" s="339"/>
      <c r="CV50" s="339"/>
      <c r="CW50" s="339"/>
      <c r="CX50" s="339"/>
      <c r="CY50" s="339"/>
      <c r="CZ50" s="339"/>
      <c r="DA50" s="339"/>
      <c r="DB50" s="339"/>
      <c r="DC50" s="339"/>
      <c r="DD50" s="339"/>
      <c r="DE50" s="339"/>
      <c r="DF50" s="339"/>
      <c r="DG50" s="339"/>
      <c r="DH50" s="339"/>
      <c r="DI50" s="339"/>
      <c r="DJ50" s="339"/>
      <c r="DK50" s="339"/>
      <c r="DL50" s="339"/>
      <c r="DM50" s="339"/>
      <c r="DN50" s="339"/>
      <c r="DO50" s="339"/>
      <c r="DP50" s="339"/>
      <c r="DQ50" s="339"/>
      <c r="DR50" s="339"/>
      <c r="DS50" s="339"/>
      <c r="DT50" s="339"/>
      <c r="DU50" s="339"/>
      <c r="DV50" s="339"/>
      <c r="DW50" s="339"/>
      <c r="DX50" s="339"/>
      <c r="DY50" s="339"/>
      <c r="DZ50" s="157" t="s">
        <v>96</v>
      </c>
      <c r="EA50" s="315"/>
      <c r="EB50" s="315"/>
      <c r="EC50" s="315"/>
      <c r="ED50" s="315"/>
      <c r="EE50" s="315"/>
      <c r="EF50" s="315"/>
      <c r="EG50" s="315"/>
      <c r="EH50" s="315"/>
      <c r="EI50" s="315"/>
      <c r="EJ50" s="315"/>
      <c r="EK50" s="315"/>
      <c r="EL50" s="331"/>
      <c r="EM50" s="315"/>
      <c r="EN50" s="11"/>
      <c r="EP50">
        <f>IF(EQ50="","",MAX($EP$1:EP49)+1)</f>
        <v>9</v>
      </c>
      <c r="EQ50" s="47" t="str">
        <f>IF(AND(リスト!A86=FALSE,リスト!B86=FALSE),"36行目の現在の栄養状態に選択がありません","")</f>
        <v>36行目の現在の栄養状態に選択がありません</v>
      </c>
      <c r="ER50" s="86" t="s">
        <v>351</v>
      </c>
    </row>
    <row r="51" spans="1:148" ht="20.100000000000001" customHeight="1">
      <c r="A51" s="332"/>
      <c r="B51" s="315"/>
      <c r="C51" s="315"/>
      <c r="D51" s="157" t="s">
        <v>102</v>
      </c>
      <c r="E51" s="157"/>
      <c r="F51" s="157"/>
      <c r="G51" s="315"/>
      <c r="H51" s="315"/>
      <c r="I51" s="315"/>
      <c r="J51" s="315"/>
      <c r="K51" s="315"/>
      <c r="L51" s="315"/>
      <c r="M51" s="315"/>
      <c r="N51" s="315"/>
      <c r="O51" s="337" t="s">
        <v>99</v>
      </c>
      <c r="P51" s="337"/>
      <c r="Q51" s="337"/>
      <c r="R51" s="337"/>
      <c r="S51" s="337"/>
      <c r="T51" s="337"/>
      <c r="U51" s="337"/>
      <c r="V51" s="315"/>
      <c r="W51" s="338"/>
      <c r="X51" s="338"/>
      <c r="Y51" s="338"/>
      <c r="Z51" s="338"/>
      <c r="AA51" s="338"/>
      <c r="AB51" s="314" t="s">
        <v>103</v>
      </c>
      <c r="AC51" s="338"/>
      <c r="AD51" s="315"/>
      <c r="AE51" s="315"/>
      <c r="AF51" s="315"/>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157" t="s">
        <v>77</v>
      </c>
      <c r="BN51" s="315"/>
      <c r="BO51" s="315"/>
      <c r="BP51" s="315"/>
      <c r="BQ51" s="157" t="s">
        <v>104</v>
      </c>
      <c r="BR51" s="315"/>
      <c r="BS51" s="315"/>
      <c r="BT51" s="315"/>
      <c r="BU51" s="315"/>
      <c r="BV51" s="315"/>
      <c r="BW51" s="315"/>
      <c r="BX51" s="315"/>
      <c r="BY51" s="315"/>
      <c r="BZ51" s="315"/>
      <c r="CA51" s="315"/>
      <c r="CB51" s="337" t="s">
        <v>99</v>
      </c>
      <c r="CC51" s="337"/>
      <c r="CD51" s="337"/>
      <c r="CE51" s="337"/>
      <c r="CF51" s="337"/>
      <c r="CG51" s="337"/>
      <c r="CH51" s="337"/>
      <c r="CI51" s="315"/>
      <c r="CJ51" s="315"/>
      <c r="CK51" s="315"/>
      <c r="CL51" s="315"/>
      <c r="CM51" s="315"/>
      <c r="CN51" s="315"/>
      <c r="CO51" s="157" t="s">
        <v>103</v>
      </c>
      <c r="CP51" s="315"/>
      <c r="CQ51" s="315"/>
      <c r="CR51" s="315"/>
      <c r="CS51" s="315"/>
      <c r="CT51" s="339"/>
      <c r="CU51" s="339"/>
      <c r="CV51" s="339"/>
      <c r="CW51" s="339"/>
      <c r="CX51" s="339"/>
      <c r="CY51" s="339"/>
      <c r="CZ51" s="339"/>
      <c r="DA51" s="339"/>
      <c r="DB51" s="339"/>
      <c r="DC51" s="339"/>
      <c r="DD51" s="339"/>
      <c r="DE51" s="339"/>
      <c r="DF51" s="339"/>
      <c r="DG51" s="339"/>
      <c r="DH51" s="339"/>
      <c r="DI51" s="339"/>
      <c r="DJ51" s="339"/>
      <c r="DK51" s="339"/>
      <c r="DL51" s="339"/>
      <c r="DM51" s="339"/>
      <c r="DN51" s="339"/>
      <c r="DO51" s="339"/>
      <c r="DP51" s="339"/>
      <c r="DQ51" s="339"/>
      <c r="DR51" s="339"/>
      <c r="DS51" s="339"/>
      <c r="DT51" s="339"/>
      <c r="DU51" s="339"/>
      <c r="DV51" s="339"/>
      <c r="DW51" s="339"/>
      <c r="DX51" s="339"/>
      <c r="DY51" s="339"/>
      <c r="DZ51" s="157" t="s">
        <v>105</v>
      </c>
      <c r="EA51" s="315"/>
      <c r="EB51" s="315"/>
      <c r="EC51" s="315"/>
      <c r="ED51" s="315"/>
      <c r="EE51" s="315"/>
      <c r="EF51" s="315"/>
      <c r="EG51" s="315"/>
      <c r="EH51" s="315"/>
      <c r="EI51" s="315"/>
      <c r="EJ51" s="315"/>
      <c r="EK51" s="315"/>
      <c r="EL51" s="331"/>
      <c r="EM51" s="315"/>
      <c r="EN51" s="11"/>
      <c r="EP51" t="str">
        <f>IF(EQ51="","",MAX($EP$1:EP50)+1)</f>
        <v/>
      </c>
      <c r="EQ51" s="47" t="str">
        <f>IF(AND(リスト!A86=TRUE,リスト!B86=TRUE),"36行目の現在の栄養状態に複数の選択があります","")</f>
        <v/>
      </c>
      <c r="ER51" s="86"/>
    </row>
    <row r="52" spans="1:148" ht="20.100000000000001" customHeight="1">
      <c r="A52" s="319"/>
      <c r="B52" s="320"/>
      <c r="C52" s="320"/>
      <c r="D52" s="157" t="s">
        <v>106</v>
      </c>
      <c r="E52" s="144"/>
      <c r="F52" s="144"/>
      <c r="G52" s="320"/>
      <c r="H52" s="320"/>
      <c r="I52" s="320"/>
      <c r="J52" s="320"/>
      <c r="K52" s="320"/>
      <c r="L52" s="320"/>
      <c r="M52" s="320"/>
      <c r="N52" s="320"/>
      <c r="O52" s="337" t="s">
        <v>99</v>
      </c>
      <c r="P52" s="337"/>
      <c r="Q52" s="337"/>
      <c r="R52" s="337"/>
      <c r="S52" s="337"/>
      <c r="T52" s="337"/>
      <c r="U52" s="337"/>
      <c r="V52" s="320"/>
      <c r="W52" s="338"/>
      <c r="X52" s="338"/>
      <c r="Y52" s="338"/>
      <c r="Z52" s="338"/>
      <c r="AA52" s="338"/>
      <c r="AB52" s="314" t="s">
        <v>107</v>
      </c>
      <c r="AC52" s="338"/>
      <c r="AD52" s="315"/>
      <c r="AE52" s="315"/>
      <c r="AF52" s="315"/>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157" t="s">
        <v>61</v>
      </c>
      <c r="BN52" s="320"/>
      <c r="BO52" s="320"/>
      <c r="BP52" s="320"/>
      <c r="BQ52" s="157" t="s">
        <v>108</v>
      </c>
      <c r="BR52" s="320"/>
      <c r="BS52" s="320"/>
      <c r="BT52" s="320"/>
      <c r="BU52" s="320"/>
      <c r="BV52" s="320"/>
      <c r="BW52" s="320"/>
      <c r="BX52" s="320"/>
      <c r="BY52" s="320"/>
      <c r="BZ52" s="320"/>
      <c r="CA52" s="320"/>
      <c r="CB52" s="320"/>
      <c r="CC52" s="320"/>
      <c r="CD52" s="320" t="s">
        <v>95</v>
      </c>
      <c r="CE52" s="320"/>
      <c r="CF52" s="340"/>
      <c r="CG52" s="340"/>
      <c r="CH52" s="340"/>
      <c r="CI52" s="340"/>
      <c r="CJ52" s="340"/>
      <c r="CK52" s="340"/>
      <c r="CL52" s="340"/>
      <c r="CM52" s="340"/>
      <c r="CN52" s="340"/>
      <c r="CO52" s="340"/>
      <c r="CP52" s="340"/>
      <c r="CQ52" s="340"/>
      <c r="CR52" s="340"/>
      <c r="CS52" s="340"/>
      <c r="CT52" s="340"/>
      <c r="CU52" s="340"/>
      <c r="CV52" s="340"/>
      <c r="CW52" s="340"/>
      <c r="CX52" s="340"/>
      <c r="CY52" s="340"/>
      <c r="CZ52" s="340"/>
      <c r="DA52" s="340"/>
      <c r="DB52" s="340"/>
      <c r="DC52" s="340"/>
      <c r="DD52" s="340"/>
      <c r="DE52" s="340"/>
      <c r="DF52" s="340"/>
      <c r="DG52" s="340"/>
      <c r="DH52" s="340"/>
      <c r="DI52" s="340"/>
      <c r="DJ52" s="340"/>
      <c r="DK52" s="340"/>
      <c r="DL52" s="340"/>
      <c r="DM52" s="340"/>
      <c r="DN52" s="340"/>
      <c r="DO52" s="340"/>
      <c r="DP52" s="340"/>
      <c r="DQ52" s="340"/>
      <c r="DR52" s="340"/>
      <c r="DS52" s="340"/>
      <c r="DT52" s="340"/>
      <c r="DU52" s="340"/>
      <c r="DV52" s="340"/>
      <c r="DW52" s="340"/>
      <c r="DX52" s="340"/>
      <c r="DY52" s="340"/>
      <c r="DZ52" s="144" t="s">
        <v>105</v>
      </c>
      <c r="EA52" s="320"/>
      <c r="EB52" s="320"/>
      <c r="EC52" s="320"/>
      <c r="ED52" s="320"/>
      <c r="EE52" s="320"/>
      <c r="EF52" s="320"/>
      <c r="EG52" s="320"/>
      <c r="EH52" s="320"/>
      <c r="EI52" s="320"/>
      <c r="EJ52" s="320"/>
      <c r="EK52" s="320"/>
      <c r="EL52" s="321"/>
      <c r="EM52" s="315"/>
      <c r="EN52" s="11"/>
      <c r="EP52" t="str">
        <f>IF(EQ52="","",MAX($EP$1:EP51)+1)</f>
        <v/>
      </c>
      <c r="EQ52" s="47" t="str">
        <f>IF(AND(リスト!N90=TRUE,DB40=""),"40行目でその他が選択されていますが()に内容の入力がありません","")</f>
        <v/>
      </c>
      <c r="ER52" s="91" t="s">
        <v>371</v>
      </c>
    </row>
    <row r="53" spans="1:148">
      <c r="A53" s="327" t="s">
        <v>109</v>
      </c>
      <c r="B53" s="263"/>
      <c r="C53" s="263"/>
      <c r="D53" s="263"/>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6"/>
      <c r="EM53" s="151"/>
      <c r="EN53" s="10"/>
      <c r="EP53" t="str">
        <f>IF(EQ53="","",MAX($EP$1:EP52)+1)</f>
        <v/>
      </c>
      <c r="EQ53" s="47" t="str">
        <f>IF(AND(COUNTIF(リスト!A90:N90,TRUE)&gt;=1,裏!N41=""),"39・40行目に選択がありますが41行目(N41のセル)に対処方針の入力がありません","")</f>
        <v/>
      </c>
      <c r="ER53" s="86"/>
    </row>
    <row r="54" spans="1:148" ht="15.95" customHeight="1">
      <c r="A54" s="319"/>
      <c r="B54" s="320"/>
      <c r="C54" s="320"/>
      <c r="D54" s="320"/>
      <c r="E54" s="320"/>
      <c r="F54" s="320"/>
      <c r="G54" s="320"/>
      <c r="H54" s="144" t="s">
        <v>110</v>
      </c>
      <c r="I54" s="320"/>
      <c r="J54" s="320"/>
      <c r="K54" s="320"/>
      <c r="L54" s="320"/>
      <c r="M54" s="320"/>
      <c r="N54" s="320"/>
      <c r="O54" s="320"/>
      <c r="P54" s="320"/>
      <c r="Q54" s="320"/>
      <c r="R54" s="320"/>
      <c r="S54" s="320"/>
      <c r="T54" s="320"/>
      <c r="U54" s="320"/>
      <c r="V54" s="320"/>
      <c r="W54" s="144" t="s">
        <v>111</v>
      </c>
      <c r="X54" s="320"/>
      <c r="Y54" s="320"/>
      <c r="Z54" s="32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0"/>
      <c r="BA54" s="340"/>
      <c r="BB54" s="340"/>
      <c r="BC54" s="340"/>
      <c r="BD54" s="340"/>
      <c r="BE54" s="340"/>
      <c r="BF54" s="340"/>
      <c r="BG54" s="340"/>
      <c r="BH54" s="340"/>
      <c r="BI54" s="340"/>
      <c r="BJ54" s="340"/>
      <c r="BK54" s="340"/>
      <c r="BL54" s="340"/>
      <c r="BM54" s="340"/>
      <c r="BN54" s="340"/>
      <c r="BO54" s="340"/>
      <c r="BP54" s="340"/>
      <c r="BQ54" s="340"/>
      <c r="BR54" s="340"/>
      <c r="BS54" s="340"/>
      <c r="BT54" s="340"/>
      <c r="BU54" s="340"/>
      <c r="BV54" s="340"/>
      <c r="BW54" s="340"/>
      <c r="BX54" s="340"/>
      <c r="BY54" s="340"/>
      <c r="BZ54" s="340"/>
      <c r="CA54" s="340"/>
      <c r="CB54" s="340"/>
      <c r="CC54" s="340"/>
      <c r="CD54" s="340"/>
      <c r="CE54" s="340"/>
      <c r="CF54" s="340"/>
      <c r="CG54" s="320" t="s">
        <v>112</v>
      </c>
      <c r="CH54" s="320"/>
      <c r="CI54" s="320"/>
      <c r="CJ54" s="320"/>
      <c r="CK54" s="320"/>
      <c r="CL54" s="320"/>
      <c r="CM54" s="320"/>
      <c r="CN54" s="320"/>
      <c r="CO54" s="320"/>
      <c r="CP54" s="320"/>
      <c r="CQ54" s="144" t="s">
        <v>83</v>
      </c>
      <c r="CR54" s="320"/>
      <c r="CS54" s="320"/>
      <c r="CT54" s="320"/>
      <c r="CU54" s="320"/>
      <c r="CV54" s="320"/>
      <c r="CW54" s="320"/>
      <c r="CX54" s="320"/>
      <c r="CY54" s="320"/>
      <c r="CZ54" s="320"/>
      <c r="DA54" s="320"/>
      <c r="DB54" s="320"/>
      <c r="DC54" s="320"/>
      <c r="DD54" s="320"/>
      <c r="DE54" s="320"/>
      <c r="DF54" s="320"/>
      <c r="DG54" s="320"/>
      <c r="DH54" s="320"/>
      <c r="DI54" s="320"/>
      <c r="DJ54" s="320"/>
      <c r="DK54" s="320"/>
      <c r="DL54" s="320"/>
      <c r="DM54" s="320"/>
      <c r="DN54" s="320"/>
      <c r="DO54" s="320"/>
      <c r="DP54" s="320"/>
      <c r="DQ54" s="320"/>
      <c r="DR54" s="320"/>
      <c r="DS54" s="320"/>
      <c r="DT54" s="320"/>
      <c r="DU54" s="320"/>
      <c r="DV54" s="320"/>
      <c r="DW54" s="320"/>
      <c r="DX54" s="320"/>
      <c r="DY54" s="320"/>
      <c r="DZ54" s="320"/>
      <c r="EA54" s="320"/>
      <c r="EB54" s="320"/>
      <c r="EC54" s="320"/>
      <c r="ED54" s="320"/>
      <c r="EE54" s="320"/>
      <c r="EF54" s="320"/>
      <c r="EG54" s="320"/>
      <c r="EH54" s="320"/>
      <c r="EI54" s="320"/>
      <c r="EJ54" s="320"/>
      <c r="EK54" s="320"/>
      <c r="EL54" s="321"/>
      <c r="EM54" s="315"/>
      <c r="EN54" s="11"/>
      <c r="EP54">
        <f>IF(EQ54="","",MAX($EP$1:EP53)+1)</f>
        <v>10</v>
      </c>
      <c r="EQ54" s="47" t="str">
        <f>IF(COUNTIF(リスト!A94:C94,FALSE)=3,"43行目の生活機能の維持・改善の見通しが選択されていません","")</f>
        <v>43行目の生活機能の維持・改善の見通しが選択されていません</v>
      </c>
    </row>
    <row r="55" spans="1:148" ht="15" customHeight="1">
      <c r="A55" s="341" t="s">
        <v>113</v>
      </c>
      <c r="B55" s="342"/>
      <c r="C55" s="342"/>
      <c r="D55" s="342"/>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51"/>
      <c r="EN55" s="10"/>
      <c r="EP55" t="str">
        <f>IF(EQ55="","",MAX($EP$1:EP54)+1)</f>
        <v/>
      </c>
      <c r="EQ55" s="47" t="str">
        <f>IF(AND(NOT(COUNTIF(リスト!A94:C94,FALSE)=3),NOT(COUNTIF(リスト!A94:C94,TRUE)=1)),"43行目のサービス利用による生活機能の維持・改善の見通しが複数選択されています","")</f>
        <v/>
      </c>
    </row>
    <row r="56" spans="1:148" ht="15" customHeight="1">
      <c r="A56" s="157"/>
      <c r="B56" s="157"/>
      <c r="C56" s="157"/>
      <c r="D56" s="343" t="s">
        <v>114</v>
      </c>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c r="ED56" s="157"/>
      <c r="EE56" s="157"/>
      <c r="EF56" s="157"/>
      <c r="EG56" s="157"/>
      <c r="EH56" s="157"/>
      <c r="EI56" s="157"/>
      <c r="EJ56" s="157"/>
      <c r="EK56" s="157"/>
      <c r="EL56" s="157"/>
      <c r="EM56" s="157"/>
      <c r="EN56" s="12"/>
      <c r="EP56" t="str">
        <f>IF(EQ56="","",MAX($EP$1:EP55)+1)</f>
        <v/>
      </c>
      <c r="EQ56" s="47" t="str">
        <f>IF(AND(リスト!J98=TRUE,AG48=""),"52行目でその他を選択していますが()内に入力がありません","")</f>
        <v/>
      </c>
      <c r="ER56" s="48" t="s">
        <v>383</v>
      </c>
    </row>
    <row r="57" spans="1:148" ht="15" customHeight="1">
      <c r="A57" s="144"/>
      <c r="B57" s="144"/>
      <c r="C57" s="144"/>
      <c r="D57" s="344" t="s">
        <v>115</v>
      </c>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57"/>
      <c r="EN57" s="12"/>
      <c r="EP57">
        <f>IF(EQ57="","",MAX($EP$1:EP56)+1)</f>
        <v>11</v>
      </c>
      <c r="EQ57" s="47" t="str">
        <f>IF(AND(リスト!A102=FALSE,リスト!B102=FALSE),"50行目のサービス提供時における医学的観点からの留意事項（血圧）に選択がありません","")</f>
        <v>50行目のサービス提供時における医学的観点からの留意事項（血圧）に選択がありません</v>
      </c>
      <c r="ER57" s="86" t="s">
        <v>385</v>
      </c>
    </row>
    <row r="58" spans="1:148" ht="15" customHeight="1">
      <c r="A58" s="345"/>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7"/>
      <c r="EM58" s="348"/>
      <c r="EN58" s="4"/>
      <c r="EP58" t="str">
        <f>IF(EQ58="","",MAX($EP$1:EP57)+1)</f>
        <v/>
      </c>
      <c r="EQ58" s="47" t="str">
        <f>IF(AND(リスト!A102=TRUE,リスト!B102=TRUE),"50行目のサービス提供時における医学的観点からの留意事項（血圧）に複数の選択があります","")</f>
        <v/>
      </c>
      <c r="ER58" s="86"/>
    </row>
    <row r="59" spans="1:148" ht="15" customHeight="1">
      <c r="A59" s="349"/>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350"/>
      <c r="DW59" s="350"/>
      <c r="DX59" s="350"/>
      <c r="DY59" s="350"/>
      <c r="DZ59" s="350"/>
      <c r="EA59" s="350"/>
      <c r="EB59" s="350"/>
      <c r="EC59" s="350"/>
      <c r="ED59" s="350"/>
      <c r="EE59" s="350"/>
      <c r="EF59" s="350"/>
      <c r="EG59" s="350"/>
      <c r="EH59" s="350"/>
      <c r="EI59" s="350"/>
      <c r="EJ59" s="350"/>
      <c r="EK59" s="350"/>
      <c r="EL59" s="351"/>
      <c r="EM59" s="352"/>
      <c r="EN59" s="10"/>
      <c r="EP59">
        <f>IF(EQ59="","",MAX($EP$1:EP58)+1)</f>
        <v>12</v>
      </c>
      <c r="EQ59" s="47" t="str">
        <f>IF(AND(リスト!C102=FALSE,リスト!D102=FALSE),"50行目のサービス提供時における医学的観点からの留意事項（移動）に選択がありません","")</f>
        <v>50行目のサービス提供時における医学的観点からの留意事項（移動）に選択がありません</v>
      </c>
      <c r="ER59" s="86" t="s">
        <v>386</v>
      </c>
    </row>
    <row r="60" spans="1:148" ht="15" customHeight="1">
      <c r="A60" s="349"/>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0"/>
      <c r="EJ60" s="350"/>
      <c r="EK60" s="350"/>
      <c r="EL60" s="351"/>
      <c r="EM60" s="352"/>
      <c r="EN60" s="10"/>
      <c r="EP60" t="str">
        <f>IF(EQ60="","",MAX($EP$1:EP59)+1)</f>
        <v/>
      </c>
      <c r="EQ60" s="47" t="str">
        <f>IF(AND(リスト!C102=TRUE,リスト!D102=TRUE),"50行目のサービス提供時における医学的観点からの留意事項（移動）に複数の選択があります","")</f>
        <v/>
      </c>
      <c r="ER60" s="86"/>
    </row>
    <row r="61" spans="1:148" ht="15" customHeight="1">
      <c r="A61" s="349"/>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1"/>
      <c r="EM61" s="352"/>
      <c r="EN61" s="10"/>
      <c r="EP61">
        <f>IF(EQ61="","",MAX($EP$1:EP60)+1)</f>
        <v>13</v>
      </c>
      <c r="EQ61" s="47" t="str">
        <f>IF(AND(リスト!E102=FALSE,リスト!F102=FALSE),"51行目のサービス提供時における医学的観点からの留意事項（摂食）に選択がありません","")</f>
        <v>51行目のサービス提供時における医学的観点からの留意事項（摂食）に選択がありません</v>
      </c>
      <c r="ER61" s="86" t="s">
        <v>387</v>
      </c>
    </row>
    <row r="62" spans="1:148" ht="15" customHeight="1">
      <c r="A62" s="349"/>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50"/>
      <c r="CI62" s="350"/>
      <c r="CJ62" s="350"/>
      <c r="CK62" s="350"/>
      <c r="CL62" s="350"/>
      <c r="CM62" s="350"/>
      <c r="CN62" s="350"/>
      <c r="CO62" s="350"/>
      <c r="CP62" s="350"/>
      <c r="CQ62" s="350"/>
      <c r="CR62" s="350"/>
      <c r="CS62" s="350"/>
      <c r="CT62" s="350"/>
      <c r="CU62" s="350"/>
      <c r="CV62" s="350"/>
      <c r="CW62" s="350"/>
      <c r="CX62" s="350"/>
      <c r="CY62" s="350"/>
      <c r="CZ62" s="350"/>
      <c r="DA62" s="350"/>
      <c r="DB62" s="350"/>
      <c r="DC62" s="350"/>
      <c r="DD62" s="350"/>
      <c r="DE62" s="350"/>
      <c r="DF62" s="350"/>
      <c r="DG62" s="350"/>
      <c r="DH62" s="350"/>
      <c r="DI62" s="350"/>
      <c r="DJ62" s="350"/>
      <c r="DK62" s="350"/>
      <c r="DL62" s="350"/>
      <c r="DM62" s="350"/>
      <c r="DN62" s="350"/>
      <c r="DO62" s="350"/>
      <c r="DP62" s="350"/>
      <c r="DQ62" s="350"/>
      <c r="DR62" s="350"/>
      <c r="DS62" s="350"/>
      <c r="DT62" s="350"/>
      <c r="DU62" s="350"/>
      <c r="DV62" s="350"/>
      <c r="DW62" s="350"/>
      <c r="DX62" s="350"/>
      <c r="DY62" s="350"/>
      <c r="DZ62" s="350"/>
      <c r="EA62" s="350"/>
      <c r="EB62" s="350"/>
      <c r="EC62" s="350"/>
      <c r="ED62" s="350"/>
      <c r="EE62" s="350"/>
      <c r="EF62" s="350"/>
      <c r="EG62" s="350"/>
      <c r="EH62" s="350"/>
      <c r="EI62" s="350"/>
      <c r="EJ62" s="350"/>
      <c r="EK62" s="350"/>
      <c r="EL62" s="351"/>
      <c r="EM62" s="352"/>
      <c r="EN62" s="10"/>
      <c r="EP62" t="str">
        <f>IF(EQ62="","",MAX($EP$1:EP61)+1)</f>
        <v/>
      </c>
      <c r="EQ62" s="47" t="str">
        <f>IF(AND(リスト!E102=TRUE,リスト!F102=TRUE),"51行目のサービス提供時における医学的観点からの留意事項（摂食）に複数の選択があります","")</f>
        <v/>
      </c>
      <c r="ER62" s="86"/>
    </row>
    <row r="63" spans="1:148" ht="15" customHeight="1">
      <c r="A63" s="349"/>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c r="BS63" s="350"/>
      <c r="BT63" s="350"/>
      <c r="BU63" s="350"/>
      <c r="BV63" s="350"/>
      <c r="BW63" s="350"/>
      <c r="BX63" s="350"/>
      <c r="BY63" s="350"/>
      <c r="BZ63" s="350"/>
      <c r="CA63" s="350"/>
      <c r="CB63" s="350"/>
      <c r="CC63" s="350"/>
      <c r="CD63" s="350"/>
      <c r="CE63" s="350"/>
      <c r="CF63" s="350"/>
      <c r="CG63" s="350"/>
      <c r="CH63" s="350"/>
      <c r="CI63" s="350"/>
      <c r="CJ63" s="350"/>
      <c r="CK63" s="350"/>
      <c r="CL63" s="350"/>
      <c r="CM63" s="350"/>
      <c r="CN63" s="350"/>
      <c r="CO63" s="350"/>
      <c r="CP63" s="350"/>
      <c r="CQ63" s="350"/>
      <c r="CR63" s="350"/>
      <c r="CS63" s="350"/>
      <c r="CT63" s="350"/>
      <c r="CU63" s="350"/>
      <c r="CV63" s="350"/>
      <c r="CW63" s="350"/>
      <c r="CX63" s="350"/>
      <c r="CY63" s="350"/>
      <c r="CZ63" s="350"/>
      <c r="DA63" s="350"/>
      <c r="DB63" s="350"/>
      <c r="DC63" s="350"/>
      <c r="DD63" s="350"/>
      <c r="DE63" s="350"/>
      <c r="DF63" s="350"/>
      <c r="DG63" s="350"/>
      <c r="DH63" s="350"/>
      <c r="DI63" s="350"/>
      <c r="DJ63" s="350"/>
      <c r="DK63" s="350"/>
      <c r="DL63" s="350"/>
      <c r="DM63" s="350"/>
      <c r="DN63" s="350"/>
      <c r="DO63" s="350"/>
      <c r="DP63" s="350"/>
      <c r="DQ63" s="350"/>
      <c r="DR63" s="350"/>
      <c r="DS63" s="350"/>
      <c r="DT63" s="350"/>
      <c r="DU63" s="350"/>
      <c r="DV63" s="350"/>
      <c r="DW63" s="350"/>
      <c r="DX63" s="350"/>
      <c r="DY63" s="350"/>
      <c r="DZ63" s="350"/>
      <c r="EA63" s="350"/>
      <c r="EB63" s="350"/>
      <c r="EC63" s="350"/>
      <c r="ED63" s="350"/>
      <c r="EE63" s="350"/>
      <c r="EF63" s="350"/>
      <c r="EG63" s="350"/>
      <c r="EH63" s="350"/>
      <c r="EI63" s="350"/>
      <c r="EJ63" s="350"/>
      <c r="EK63" s="350"/>
      <c r="EL63" s="351"/>
      <c r="EM63" s="352"/>
      <c r="EN63" s="10"/>
      <c r="EP63">
        <f>IF(EQ63="","",MAX($EP$1:EP62)+1)</f>
        <v>14</v>
      </c>
      <c r="EQ63" s="47" t="str">
        <f>IF(AND(リスト!G102=FALSE,リスト!H102=FALSE),"51行目のサービス提供時における医学的観点からの留意事項（運動）に選択がありません","")</f>
        <v>51行目のサービス提供時における医学的観点からの留意事項（運動）に選択がありません</v>
      </c>
      <c r="ER63" s="86" t="s">
        <v>388</v>
      </c>
    </row>
    <row r="64" spans="1:148" ht="15" customHeight="1">
      <c r="A64" s="349"/>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c r="BS64" s="350"/>
      <c r="BT64" s="350"/>
      <c r="BU64" s="350"/>
      <c r="BV64" s="350"/>
      <c r="BW64" s="350"/>
      <c r="BX64" s="350"/>
      <c r="BY64" s="350"/>
      <c r="BZ64" s="350"/>
      <c r="CA64" s="350"/>
      <c r="CB64" s="350"/>
      <c r="CC64" s="350"/>
      <c r="CD64" s="350"/>
      <c r="CE64" s="350"/>
      <c r="CF64" s="350"/>
      <c r="CG64" s="350"/>
      <c r="CH64" s="350"/>
      <c r="CI64" s="350"/>
      <c r="CJ64" s="350"/>
      <c r="CK64" s="350"/>
      <c r="CL64" s="350"/>
      <c r="CM64" s="350"/>
      <c r="CN64" s="350"/>
      <c r="CO64" s="350"/>
      <c r="CP64" s="350"/>
      <c r="CQ64" s="350"/>
      <c r="CR64" s="350"/>
      <c r="CS64" s="350"/>
      <c r="CT64" s="350"/>
      <c r="CU64" s="350"/>
      <c r="CV64" s="350"/>
      <c r="CW64" s="350"/>
      <c r="CX64" s="350"/>
      <c r="CY64" s="350"/>
      <c r="CZ64" s="350"/>
      <c r="DA64" s="350"/>
      <c r="DB64" s="350"/>
      <c r="DC64" s="350"/>
      <c r="DD64" s="350"/>
      <c r="DE64" s="350"/>
      <c r="DF64" s="350"/>
      <c r="DG64" s="350"/>
      <c r="DH64" s="350"/>
      <c r="DI64" s="350"/>
      <c r="DJ64" s="350"/>
      <c r="DK64" s="350"/>
      <c r="DL64" s="350"/>
      <c r="DM64" s="350"/>
      <c r="DN64" s="350"/>
      <c r="DO64" s="350"/>
      <c r="DP64" s="350"/>
      <c r="DQ64" s="350"/>
      <c r="DR64" s="350"/>
      <c r="DS64" s="350"/>
      <c r="DT64" s="350"/>
      <c r="DU64" s="350"/>
      <c r="DV64" s="350"/>
      <c r="DW64" s="350"/>
      <c r="DX64" s="350"/>
      <c r="DY64" s="350"/>
      <c r="DZ64" s="350"/>
      <c r="EA64" s="350"/>
      <c r="EB64" s="350"/>
      <c r="EC64" s="350"/>
      <c r="ED64" s="350"/>
      <c r="EE64" s="350"/>
      <c r="EF64" s="350"/>
      <c r="EG64" s="350"/>
      <c r="EH64" s="350"/>
      <c r="EI64" s="350"/>
      <c r="EJ64" s="350"/>
      <c r="EK64" s="350"/>
      <c r="EL64" s="351"/>
      <c r="EM64" s="352"/>
      <c r="EN64" s="10"/>
      <c r="EP64" t="str">
        <f>IF(EQ64="","",MAX($EP$1:EP63)+1)</f>
        <v/>
      </c>
      <c r="EQ64" s="47" t="str">
        <f>IF(AND(リスト!G102=TRUE,リスト!H102=TRUE),"51行目のサービス提供時における医学的観点からの留意事項（運動）に複数の選択があります","")</f>
        <v/>
      </c>
      <c r="ER64" s="86"/>
    </row>
    <row r="65" spans="1:148" ht="15" customHeight="1">
      <c r="A65" s="349"/>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c r="BY65" s="350"/>
      <c r="BZ65" s="350"/>
      <c r="CA65" s="350"/>
      <c r="CB65" s="350"/>
      <c r="CC65" s="350"/>
      <c r="CD65" s="350"/>
      <c r="CE65" s="350"/>
      <c r="CF65" s="350"/>
      <c r="CG65" s="350"/>
      <c r="CH65" s="350"/>
      <c r="CI65" s="350"/>
      <c r="CJ65" s="350"/>
      <c r="CK65" s="350"/>
      <c r="CL65" s="350"/>
      <c r="CM65" s="350"/>
      <c r="CN65" s="350"/>
      <c r="CO65" s="350"/>
      <c r="CP65" s="350"/>
      <c r="CQ65" s="350"/>
      <c r="CR65" s="350"/>
      <c r="CS65" s="350"/>
      <c r="CT65" s="350"/>
      <c r="CU65" s="350"/>
      <c r="CV65" s="350"/>
      <c r="CW65" s="350"/>
      <c r="CX65" s="350"/>
      <c r="CY65" s="350"/>
      <c r="CZ65" s="350"/>
      <c r="DA65" s="350"/>
      <c r="DB65" s="350"/>
      <c r="DC65" s="350"/>
      <c r="DD65" s="350"/>
      <c r="DE65" s="350"/>
      <c r="DF65" s="350"/>
      <c r="DG65" s="350"/>
      <c r="DH65" s="350"/>
      <c r="DI65" s="350"/>
      <c r="DJ65" s="350"/>
      <c r="DK65" s="350"/>
      <c r="DL65" s="350"/>
      <c r="DM65" s="350"/>
      <c r="DN65" s="350"/>
      <c r="DO65" s="350"/>
      <c r="DP65" s="350"/>
      <c r="DQ65" s="350"/>
      <c r="DR65" s="350"/>
      <c r="DS65" s="350"/>
      <c r="DT65" s="350"/>
      <c r="DU65" s="350"/>
      <c r="DV65" s="350"/>
      <c r="DW65" s="350"/>
      <c r="DX65" s="350"/>
      <c r="DY65" s="350"/>
      <c r="DZ65" s="350"/>
      <c r="EA65" s="350"/>
      <c r="EB65" s="350"/>
      <c r="EC65" s="350"/>
      <c r="ED65" s="350"/>
      <c r="EE65" s="350"/>
      <c r="EF65" s="350"/>
      <c r="EG65" s="350"/>
      <c r="EH65" s="350"/>
      <c r="EI65" s="350"/>
      <c r="EJ65" s="350"/>
      <c r="EK65" s="350"/>
      <c r="EL65" s="351"/>
      <c r="EM65" s="352"/>
      <c r="EN65" s="10"/>
      <c r="EP65">
        <f>IF(EQ65="","",MAX($EP$1:EP64)+1)</f>
        <v>15</v>
      </c>
      <c r="EQ65" s="47" t="str">
        <f>IF(AND(リスト!I102=FALSE,リスト!J102=FALSE),"52行目のサービス提供時における医学的観点からの留意事項（嚥下）に選択がありません","")</f>
        <v>52行目のサービス提供時における医学的観点からの留意事項（嚥下）に選択がありません</v>
      </c>
      <c r="ER65" s="86" t="s">
        <v>389</v>
      </c>
    </row>
    <row r="66" spans="1:148" ht="21.95" customHeight="1">
      <c r="A66" s="353"/>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5"/>
      <c r="CR66" s="355"/>
      <c r="CS66" s="355"/>
      <c r="CT66" s="355"/>
      <c r="CU66" s="354"/>
      <c r="CV66" s="354"/>
      <c r="CW66" s="354"/>
      <c r="CX66" s="354"/>
      <c r="CY66" s="354"/>
      <c r="CZ66" s="355"/>
      <c r="DA66" s="308"/>
      <c r="DB66" s="309"/>
      <c r="DC66" s="309"/>
      <c r="DD66" s="310"/>
      <c r="DE66" s="356" t="s">
        <v>116</v>
      </c>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8"/>
      <c r="EM66" s="352"/>
      <c r="EN66" s="10"/>
      <c r="EP66" t="str">
        <f>IF(EQ66="","",MAX($EP$1:EP65)+1)</f>
        <v/>
      </c>
      <c r="EQ66" s="47" t="str">
        <f>IF(AND(リスト!I102=TRUE,リスト!J102=TRUE),"52行目のサービス提供時における医学的観点からの留意事項（嚥下）に複数の選択があります","")</f>
        <v/>
      </c>
      <c r="ER66" s="86"/>
    </row>
    <row r="67" spans="1:148">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4"/>
      <c r="CR67" s="4"/>
      <c r="CS67" s="4"/>
      <c r="CT67" s="4"/>
      <c r="CU67" s="14"/>
      <c r="CV67" s="14"/>
      <c r="CW67" s="14"/>
      <c r="CX67" s="14"/>
      <c r="CY67" s="14"/>
      <c r="CZ67" s="4"/>
      <c r="DA67" s="15"/>
      <c r="DB67" s="16"/>
      <c r="DC67" s="16"/>
      <c r="DD67" s="16"/>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3"/>
      <c r="EN67" s="4"/>
      <c r="EP67" t="str">
        <f>IF(EQ67="","",MAX($EP$1:EP66)+1)</f>
        <v/>
      </c>
      <c r="EQ67" s="47" t="str">
        <f>IF(AND(リスト!K102=TRUE,裏!CF52=""),"52行目のサービス提供時における医学的な観点からの留意点でその他が選択されていますが()に入力がありません","")</f>
        <v/>
      </c>
      <c r="ER67" s="92" t="s">
        <v>325</v>
      </c>
    </row>
    <row r="68" spans="1:14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P68" t="str">
        <f>IF(EQ68="","",MAX($EP$1:EP67)+1)</f>
        <v/>
      </c>
      <c r="EQ68" s="47" t="str">
        <f>IF(AND(リスト!K102=FALSE,NOT(裏!CF52="")),"52行目のサービス提供時における医学的な観点からの留意点でその他が選択されていませんが()に入力があります","")</f>
        <v/>
      </c>
      <c r="ER68" s="92"/>
    </row>
    <row r="69" spans="1:148">
      <c r="EP69" t="str">
        <f>IF(EQ69="","",MAX($EP$1:EP68)+1)</f>
        <v/>
      </c>
      <c r="EQ69" s="47" t="str">
        <f>IF(AND(リスト!A106=FALSE,リスト!B106=FALSE,リスト!C106=FALSE),"54行目の感染症の有無に選択がありません","")</f>
        <v/>
      </c>
    </row>
    <row r="70" spans="1:148">
      <c r="EP70" t="str">
        <f>IF(EQ70="","",MAX($EP$1:EP69)+1)</f>
        <v/>
      </c>
      <c r="EQ70" s="47" t="str">
        <f>IF(AND(NOT(COUNTIF(リスト!A106:C106,FALSE)=3),NOT(COUNTIF(リスト!A106:C106,TRUE)=1)),"54行目の感染症の有無に複数の選択があります","")</f>
        <v/>
      </c>
    </row>
    <row r="72" spans="1:148" s="52" customFormat="1" ht="20.100000000000001" customHeight="1" thickBot="1">
      <c r="A72" s="71" t="s">
        <v>393</v>
      </c>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3"/>
      <c r="EQ72" s="53"/>
      <c r="ER72" s="53"/>
    </row>
    <row r="73" spans="1:148" s="52" customFormat="1" ht="20.100000000000001" customHeight="1" thickTop="1">
      <c r="A73" s="74" t="str">
        <f>IF(ISERROR(VLOOKUP(EP73,$EP$2:$EQ$70,2,0)),"",VLOOKUP(EP73,$EP$2:$EQ$70,2,0))</f>
        <v>８行目の利き腕が選択されていません</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6"/>
      <c r="EP73" s="52">
        <v>1</v>
      </c>
      <c r="EQ73" s="53"/>
      <c r="ER73" s="53"/>
    </row>
    <row r="74" spans="1:148" s="52" customFormat="1" ht="20.100000000000001" customHeight="1">
      <c r="A74" s="77" t="str">
        <f>IF(ISERROR(VLOOKUP(EP74,$EP$2:$EQ$70,2,0)),"",VLOOKUP(EP74,$EP$2:$EQ$70,2,0))</f>
        <v>８行目(BC8のセル）に身長が入力されていません</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9"/>
      <c r="EP74" s="52">
        <v>2</v>
      </c>
      <c r="EQ74" s="53"/>
      <c r="ER74" s="53"/>
    </row>
    <row r="75" spans="1:148" s="52" customFormat="1" ht="20.100000000000001" customHeight="1">
      <c r="A75" s="80" t="str">
        <f t="shared" ref="A75:A122" si="0">IF(ISERROR(VLOOKUP(EP75,$EP$2:$EQ$70,2,0)),"",VLOOKUP(EP75,$EP$2:$EQ$70,2,0))</f>
        <v>８行目(BX8のセル）に体重が入力されていません</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2"/>
      <c r="EP75" s="52">
        <v>3</v>
      </c>
      <c r="EQ75" s="53"/>
      <c r="ER75" s="53"/>
    </row>
    <row r="76" spans="1:148" s="52" customFormat="1" ht="20.100000000000001" customHeight="1">
      <c r="A76" s="77" t="str">
        <f t="shared" si="0"/>
        <v>８行目の過去６ヶ月の体重の変化に選択がありません</v>
      </c>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9"/>
      <c r="EP76" s="52">
        <v>4</v>
      </c>
      <c r="EQ76" s="53"/>
      <c r="ER76" s="53"/>
    </row>
    <row r="77" spans="1:148" s="52" customFormat="1" ht="20.100000000000001" customHeight="1">
      <c r="A77" s="80" t="str">
        <f t="shared" si="0"/>
        <v>27行目の移動（屋外歩行）に選択がありません</v>
      </c>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2"/>
      <c r="EP77" s="52">
        <v>5</v>
      </c>
      <c r="EQ77" s="53"/>
      <c r="ER77" s="53"/>
    </row>
    <row r="78" spans="1:148" s="52" customFormat="1" ht="20.100000000000001" customHeight="1">
      <c r="A78" s="77" t="str">
        <f t="shared" si="0"/>
        <v>29行目の移動（車いすの使用）に選択がありません</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9"/>
      <c r="EP78" s="52">
        <v>6</v>
      </c>
      <c r="EQ78" s="53"/>
      <c r="ER78" s="53"/>
    </row>
    <row r="79" spans="1:148" s="52" customFormat="1" ht="20.100000000000001" customHeight="1">
      <c r="A79" s="80" t="str">
        <f t="shared" si="0"/>
        <v>31行目の移動（歩行補助具の使用）に選択がありません</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2"/>
      <c r="EP79" s="52">
        <v>7</v>
      </c>
      <c r="EQ79" s="53"/>
      <c r="ER79" s="53"/>
    </row>
    <row r="80" spans="1:148" s="52" customFormat="1" ht="20.100000000000001" customHeight="1">
      <c r="A80" s="77" t="str">
        <f t="shared" si="0"/>
        <v>34行目の食事行為に選択がありません</v>
      </c>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9"/>
      <c r="EP80" s="52">
        <v>8</v>
      </c>
      <c r="EQ80" s="53"/>
      <c r="ER80" s="53"/>
    </row>
    <row r="81" spans="1:148" s="52" customFormat="1" ht="20.100000000000001" customHeight="1">
      <c r="A81" s="80" t="str">
        <f t="shared" si="0"/>
        <v>36行目の現在の栄養状態に選択がありません</v>
      </c>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2"/>
      <c r="EP81" s="52">
        <v>9</v>
      </c>
      <c r="EQ81" s="53"/>
      <c r="ER81" s="53"/>
    </row>
    <row r="82" spans="1:148" s="52" customFormat="1" ht="20.100000000000001" customHeight="1">
      <c r="A82" s="77" t="str">
        <f t="shared" si="0"/>
        <v>43行目の生活機能の維持・改善の見通しが選択されていません</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9"/>
      <c r="EP82" s="52">
        <v>10</v>
      </c>
      <c r="EQ82" s="53"/>
      <c r="ER82" s="53"/>
    </row>
    <row r="83" spans="1:148" s="52" customFormat="1" ht="20.100000000000001" customHeight="1">
      <c r="A83" s="80" t="str">
        <f t="shared" si="0"/>
        <v>50行目のサービス提供時における医学的観点からの留意事項（血圧）に選択がありません</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2"/>
      <c r="EP83" s="52">
        <v>11</v>
      </c>
      <c r="EQ83" s="53"/>
      <c r="ER83" s="53"/>
    </row>
    <row r="84" spans="1:148" s="52" customFormat="1" ht="20.100000000000001" customHeight="1">
      <c r="A84" s="77" t="str">
        <f t="shared" si="0"/>
        <v>50行目のサービス提供時における医学的観点からの留意事項（移動）に選択がありません</v>
      </c>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9"/>
      <c r="EP84" s="52">
        <v>12</v>
      </c>
      <c r="EQ84" s="53"/>
      <c r="ER84" s="53"/>
    </row>
    <row r="85" spans="1:148" s="52" customFormat="1" ht="20.100000000000001" customHeight="1">
      <c r="A85" s="80" t="str">
        <f t="shared" si="0"/>
        <v>51行目のサービス提供時における医学的観点からの留意事項（摂食）に選択がありません</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2"/>
      <c r="EP85" s="52">
        <v>13</v>
      </c>
      <c r="EQ85" s="53"/>
      <c r="ER85" s="53"/>
    </row>
    <row r="86" spans="1:148" s="52" customFormat="1" ht="20.100000000000001" customHeight="1">
      <c r="A86" s="77" t="str">
        <f t="shared" si="0"/>
        <v>51行目のサービス提供時における医学的観点からの留意事項（運動）に選択がありません</v>
      </c>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9"/>
      <c r="EP86" s="52">
        <v>14</v>
      </c>
      <c r="EQ86" s="53"/>
      <c r="ER86" s="53"/>
    </row>
    <row r="87" spans="1:148" s="52" customFormat="1" ht="20.100000000000001" customHeight="1">
      <c r="A87" s="80" t="str">
        <f t="shared" si="0"/>
        <v>52行目のサービス提供時における医学的観点からの留意事項（嚥下）に選択がありません</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2"/>
      <c r="EP87" s="52">
        <v>15</v>
      </c>
      <c r="EQ87" s="53"/>
      <c r="ER87" s="53"/>
    </row>
    <row r="88" spans="1:148" s="52" customFormat="1" ht="20.100000000000001" customHeight="1">
      <c r="A88" s="77" t="str">
        <f t="shared" si="0"/>
        <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9"/>
      <c r="EP88" s="52">
        <v>16</v>
      </c>
      <c r="EQ88" s="53"/>
      <c r="ER88" s="53"/>
    </row>
    <row r="89" spans="1:148" s="52" customFormat="1" ht="20.100000000000001" customHeight="1">
      <c r="A89" s="80" t="str">
        <f t="shared" si="0"/>
        <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2"/>
      <c r="EP89" s="52">
        <v>17</v>
      </c>
      <c r="EQ89" s="53"/>
      <c r="ER89" s="53"/>
    </row>
    <row r="90" spans="1:148" s="52" customFormat="1" ht="20.100000000000001" customHeight="1">
      <c r="A90" s="77" t="str">
        <f t="shared" si="0"/>
        <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9"/>
      <c r="EP90" s="52">
        <v>18</v>
      </c>
      <c r="EQ90" s="53"/>
      <c r="ER90" s="53"/>
    </row>
    <row r="91" spans="1:148" s="52" customFormat="1" ht="20.100000000000001" customHeight="1">
      <c r="A91" s="80" t="str">
        <f t="shared" si="0"/>
        <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2"/>
      <c r="EP91" s="52">
        <v>19</v>
      </c>
      <c r="EQ91" s="53"/>
      <c r="ER91" s="53"/>
    </row>
    <row r="92" spans="1:148" s="52" customFormat="1" ht="20.100000000000001" customHeight="1">
      <c r="A92" s="77" t="str">
        <f t="shared" si="0"/>
        <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9"/>
      <c r="EP92" s="52">
        <v>20</v>
      </c>
      <c r="EQ92" s="53"/>
      <c r="ER92" s="53"/>
    </row>
    <row r="93" spans="1:148" s="52" customFormat="1" ht="20.100000000000001" customHeight="1">
      <c r="A93" s="80" t="str">
        <f t="shared" si="0"/>
        <v/>
      </c>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2"/>
      <c r="EP93" s="52">
        <v>21</v>
      </c>
      <c r="EQ93" s="53"/>
      <c r="ER93" s="53"/>
    </row>
    <row r="94" spans="1:148" s="52" customFormat="1" ht="20.100000000000001" customHeight="1">
      <c r="A94" s="77" t="str">
        <f t="shared" si="0"/>
        <v/>
      </c>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9"/>
      <c r="EP94" s="52">
        <v>22</v>
      </c>
      <c r="EQ94" s="53"/>
      <c r="ER94" s="53"/>
    </row>
    <row r="95" spans="1:148" s="52" customFormat="1" ht="20.100000000000001" customHeight="1">
      <c r="A95" s="80" t="str">
        <f t="shared" si="0"/>
        <v/>
      </c>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2"/>
      <c r="EP95" s="52">
        <v>23</v>
      </c>
      <c r="EQ95" s="53"/>
      <c r="ER95" s="53"/>
    </row>
    <row r="96" spans="1:148" s="52" customFormat="1" ht="20.100000000000001" customHeight="1">
      <c r="A96" s="77" t="str">
        <f t="shared" si="0"/>
        <v/>
      </c>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9"/>
      <c r="EP96" s="52">
        <v>24</v>
      </c>
      <c r="EQ96" s="53"/>
      <c r="ER96" s="53"/>
    </row>
    <row r="97" spans="1:148" s="52" customFormat="1" ht="20.100000000000001" customHeight="1">
      <c r="A97" s="80" t="str">
        <f t="shared" si="0"/>
        <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2"/>
      <c r="EP97" s="52">
        <v>25</v>
      </c>
      <c r="EQ97" s="53"/>
      <c r="ER97" s="53"/>
    </row>
    <row r="98" spans="1:148" s="52" customFormat="1" ht="20.100000000000001" customHeight="1">
      <c r="A98" s="77" t="str">
        <f t="shared" si="0"/>
        <v/>
      </c>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9"/>
      <c r="EP98" s="52">
        <v>26</v>
      </c>
      <c r="EQ98" s="53"/>
      <c r="ER98" s="53"/>
    </row>
    <row r="99" spans="1:148" s="52" customFormat="1" ht="20.100000000000001" customHeight="1">
      <c r="A99" s="80" t="str">
        <f t="shared" si="0"/>
        <v/>
      </c>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2"/>
      <c r="EP99" s="52">
        <v>27</v>
      </c>
      <c r="EQ99" s="53"/>
      <c r="ER99" s="53"/>
    </row>
    <row r="100" spans="1:148" s="52" customFormat="1" ht="20.100000000000001" customHeight="1">
      <c r="A100" s="77" t="str">
        <f t="shared" si="0"/>
        <v/>
      </c>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9"/>
      <c r="EP100" s="52">
        <v>28</v>
      </c>
      <c r="EQ100" s="53"/>
      <c r="ER100" s="53"/>
    </row>
    <row r="101" spans="1:148" s="52" customFormat="1" ht="20.100000000000001" customHeight="1">
      <c r="A101" s="80" t="str">
        <f t="shared" si="0"/>
        <v/>
      </c>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2"/>
      <c r="EP101" s="52">
        <v>29</v>
      </c>
      <c r="EQ101" s="53"/>
      <c r="ER101" s="53"/>
    </row>
    <row r="102" spans="1:148" s="52" customFormat="1" ht="20.100000000000001" customHeight="1">
      <c r="A102" s="77" t="str">
        <f t="shared" si="0"/>
        <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9"/>
      <c r="EP102" s="52">
        <v>30</v>
      </c>
      <c r="EQ102" s="53"/>
      <c r="ER102" s="53"/>
    </row>
    <row r="103" spans="1:148" s="52" customFormat="1" ht="20.100000000000001" customHeight="1">
      <c r="A103" s="80" t="str">
        <f t="shared" si="0"/>
        <v/>
      </c>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2"/>
      <c r="EP103" s="52">
        <v>31</v>
      </c>
      <c r="EQ103" s="53"/>
      <c r="ER103" s="53"/>
    </row>
    <row r="104" spans="1:148" s="52" customFormat="1" ht="20.100000000000001" customHeight="1">
      <c r="A104" s="77" t="str">
        <f t="shared" si="0"/>
        <v/>
      </c>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9"/>
      <c r="EP104" s="52">
        <v>32</v>
      </c>
      <c r="EQ104" s="53"/>
      <c r="ER104" s="53"/>
    </row>
    <row r="105" spans="1:148" s="52" customFormat="1" ht="20.100000000000001" customHeight="1">
      <c r="A105" s="80" t="str">
        <f t="shared" si="0"/>
        <v/>
      </c>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c r="EN105" s="82"/>
      <c r="EP105" s="52">
        <v>33</v>
      </c>
      <c r="EQ105" s="53"/>
      <c r="ER105" s="53"/>
    </row>
    <row r="106" spans="1:148" s="52" customFormat="1" ht="20.100000000000001" customHeight="1">
      <c r="A106" s="77" t="str">
        <f t="shared" si="0"/>
        <v/>
      </c>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9"/>
      <c r="EP106" s="52">
        <v>34</v>
      </c>
      <c r="EQ106" s="53"/>
      <c r="ER106" s="53"/>
    </row>
    <row r="107" spans="1:148" s="52" customFormat="1" ht="20.100000000000001" customHeight="1">
      <c r="A107" s="80" t="str">
        <f t="shared" si="0"/>
        <v/>
      </c>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c r="EN107" s="82"/>
      <c r="EP107" s="52">
        <v>35</v>
      </c>
      <c r="EQ107" s="53"/>
      <c r="ER107" s="53"/>
    </row>
    <row r="108" spans="1:148" s="52" customFormat="1" ht="20.100000000000001" customHeight="1">
      <c r="A108" s="77" t="str">
        <f t="shared" si="0"/>
        <v/>
      </c>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9"/>
      <c r="EP108" s="52">
        <v>36</v>
      </c>
      <c r="EQ108" s="53"/>
      <c r="ER108" s="53"/>
    </row>
    <row r="109" spans="1:148" s="52" customFormat="1" ht="20.100000000000001" customHeight="1">
      <c r="A109" s="80" t="str">
        <f t="shared" si="0"/>
        <v/>
      </c>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c r="EN109" s="82"/>
      <c r="EP109" s="52">
        <v>37</v>
      </c>
      <c r="EQ109" s="53"/>
      <c r="ER109" s="53"/>
    </row>
    <row r="110" spans="1:148" s="52" customFormat="1" ht="20.100000000000001" customHeight="1">
      <c r="A110" s="77" t="str">
        <f t="shared" si="0"/>
        <v/>
      </c>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9"/>
      <c r="EP110" s="52">
        <v>38</v>
      </c>
      <c r="EQ110" s="53"/>
      <c r="ER110" s="53"/>
    </row>
    <row r="111" spans="1:148" s="52" customFormat="1" ht="20.100000000000001" customHeight="1">
      <c r="A111" s="80" t="str">
        <f t="shared" si="0"/>
        <v/>
      </c>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c r="EN111" s="82"/>
      <c r="EP111" s="52">
        <v>39</v>
      </c>
      <c r="EQ111" s="53"/>
      <c r="ER111" s="53"/>
    </row>
    <row r="112" spans="1:148" s="52" customFormat="1" ht="20.100000000000001" customHeight="1">
      <c r="A112" s="77" t="str">
        <f t="shared" si="0"/>
        <v/>
      </c>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9"/>
      <c r="EP112" s="52">
        <v>40</v>
      </c>
      <c r="EQ112" s="53"/>
      <c r="ER112" s="53"/>
    </row>
    <row r="113" spans="1:148" s="52" customFormat="1" ht="20.100000000000001" customHeight="1">
      <c r="A113" s="80" t="str">
        <f t="shared" si="0"/>
        <v/>
      </c>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c r="EN113" s="82"/>
      <c r="EP113" s="52">
        <v>41</v>
      </c>
      <c r="EQ113" s="53"/>
      <c r="ER113" s="53"/>
    </row>
    <row r="114" spans="1:148" s="52" customFormat="1" ht="20.100000000000001" customHeight="1">
      <c r="A114" s="77" t="str">
        <f t="shared" si="0"/>
        <v/>
      </c>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9"/>
      <c r="EP114" s="52">
        <v>42</v>
      </c>
      <c r="EQ114" s="53"/>
      <c r="ER114" s="53"/>
    </row>
    <row r="115" spans="1:148" s="52" customFormat="1" ht="20.100000000000001" customHeight="1">
      <c r="A115" s="80" t="str">
        <f t="shared" si="0"/>
        <v/>
      </c>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c r="EN115" s="82"/>
      <c r="EP115" s="52">
        <v>43</v>
      </c>
      <c r="EQ115" s="53"/>
      <c r="ER115" s="53"/>
    </row>
    <row r="116" spans="1:148" s="52" customFormat="1" ht="20.100000000000001" customHeight="1">
      <c r="A116" s="77" t="str">
        <f t="shared" si="0"/>
        <v/>
      </c>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9"/>
      <c r="EP116" s="52">
        <v>44</v>
      </c>
      <c r="EQ116" s="53"/>
      <c r="ER116" s="53"/>
    </row>
    <row r="117" spans="1:148" s="52" customFormat="1" ht="20.100000000000001" customHeight="1">
      <c r="A117" s="80" t="str">
        <f t="shared" si="0"/>
        <v/>
      </c>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c r="EN117" s="82"/>
      <c r="EP117" s="52">
        <v>45</v>
      </c>
      <c r="EQ117" s="53"/>
      <c r="ER117" s="53"/>
    </row>
    <row r="118" spans="1:148" s="52" customFormat="1" ht="20.100000000000001" customHeight="1">
      <c r="A118" s="77" t="str">
        <f t="shared" si="0"/>
        <v/>
      </c>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9"/>
      <c r="EP118" s="52">
        <v>46</v>
      </c>
      <c r="EQ118" s="53"/>
      <c r="ER118" s="53"/>
    </row>
    <row r="119" spans="1:148" s="52" customFormat="1" ht="20.100000000000001" customHeight="1">
      <c r="A119" s="80" t="str">
        <f t="shared" si="0"/>
        <v/>
      </c>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c r="EJ119" s="81"/>
      <c r="EK119" s="81"/>
      <c r="EL119" s="81"/>
      <c r="EM119" s="81"/>
      <c r="EN119" s="82"/>
      <c r="EP119" s="52">
        <v>47</v>
      </c>
      <c r="EQ119" s="53"/>
      <c r="ER119" s="53"/>
    </row>
    <row r="120" spans="1:148" s="52" customFormat="1" ht="20.100000000000001" customHeight="1">
      <c r="A120" s="77" t="str">
        <f t="shared" si="0"/>
        <v/>
      </c>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9"/>
      <c r="EP120" s="52">
        <v>48</v>
      </c>
      <c r="EQ120" s="53"/>
      <c r="ER120" s="53"/>
    </row>
    <row r="121" spans="1:148" s="52" customFormat="1" ht="20.100000000000001" customHeight="1">
      <c r="A121" s="80" t="str">
        <f t="shared" si="0"/>
        <v/>
      </c>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c r="EJ121" s="81"/>
      <c r="EK121" s="81"/>
      <c r="EL121" s="81"/>
      <c r="EM121" s="81"/>
      <c r="EN121" s="82"/>
      <c r="EP121" s="52">
        <v>49</v>
      </c>
      <c r="EQ121" s="53"/>
      <c r="ER121" s="53"/>
    </row>
    <row r="122" spans="1:148" s="52" customFormat="1" ht="20.100000000000001" customHeight="1">
      <c r="A122" s="83" t="str">
        <f t="shared" si="0"/>
        <v/>
      </c>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5"/>
      <c r="EP122" s="52">
        <v>50</v>
      </c>
      <c r="EQ122" s="53"/>
      <c r="ER122" s="53"/>
    </row>
  </sheetData>
  <mergeCells count="211">
    <mergeCell ref="A116:EN116"/>
    <mergeCell ref="A117:EN117"/>
    <mergeCell ref="A118:EN118"/>
    <mergeCell ref="A119:EN119"/>
    <mergeCell ref="A120:EN120"/>
    <mergeCell ref="A121:EN121"/>
    <mergeCell ref="A122:EN122"/>
    <mergeCell ref="A107:EN107"/>
    <mergeCell ref="A108:EN108"/>
    <mergeCell ref="A109:EN109"/>
    <mergeCell ref="A110:EN110"/>
    <mergeCell ref="A111:EN111"/>
    <mergeCell ref="A112:EN112"/>
    <mergeCell ref="A113:EN113"/>
    <mergeCell ref="A114:EN114"/>
    <mergeCell ref="A115:EN115"/>
    <mergeCell ref="A98:EN98"/>
    <mergeCell ref="A99:EN99"/>
    <mergeCell ref="A100:EN100"/>
    <mergeCell ref="A101:EN101"/>
    <mergeCell ref="A102:EN102"/>
    <mergeCell ref="A103:EN103"/>
    <mergeCell ref="A104:EN104"/>
    <mergeCell ref="A105:EN105"/>
    <mergeCell ref="A106:EN106"/>
    <mergeCell ref="A89:EN89"/>
    <mergeCell ref="A90:EN90"/>
    <mergeCell ref="A91:EN91"/>
    <mergeCell ref="A92:EN92"/>
    <mergeCell ref="A93:EN93"/>
    <mergeCell ref="A94:EN94"/>
    <mergeCell ref="A95:EN95"/>
    <mergeCell ref="A96:EN96"/>
    <mergeCell ref="A97:EN97"/>
    <mergeCell ref="A80:EN80"/>
    <mergeCell ref="A81:EN81"/>
    <mergeCell ref="A82:EN82"/>
    <mergeCell ref="A83:EN83"/>
    <mergeCell ref="A84:EN84"/>
    <mergeCell ref="A85:EN85"/>
    <mergeCell ref="A86:EN86"/>
    <mergeCell ref="A87:EN87"/>
    <mergeCell ref="A88:EN88"/>
    <mergeCell ref="ER67:ER68"/>
    <mergeCell ref="A72:EN72"/>
    <mergeCell ref="A73:EN73"/>
    <mergeCell ref="A74:EN74"/>
    <mergeCell ref="A75:EN75"/>
    <mergeCell ref="A76:EN76"/>
    <mergeCell ref="A77:EN77"/>
    <mergeCell ref="A78:EN78"/>
    <mergeCell ref="A79:EN79"/>
    <mergeCell ref="ER39:ER41"/>
    <mergeCell ref="ER42:ER43"/>
    <mergeCell ref="ER44:ER45"/>
    <mergeCell ref="ER46:ER47"/>
    <mergeCell ref="ER48:ER49"/>
    <mergeCell ref="ER50:ER51"/>
    <mergeCell ref="ER52:ER53"/>
    <mergeCell ref="ER65:ER66"/>
    <mergeCell ref="ER63:ER64"/>
    <mergeCell ref="ER61:ER62"/>
    <mergeCell ref="ER59:ER60"/>
    <mergeCell ref="ER57:ER58"/>
    <mergeCell ref="A7:Q8"/>
    <mergeCell ref="AC8:AF8"/>
    <mergeCell ref="AL8:AO8"/>
    <mergeCell ref="BC8:BL8"/>
    <mergeCell ref="BX8:CH8"/>
    <mergeCell ref="DI8:DL8"/>
    <mergeCell ref="ER10:ER12"/>
    <mergeCell ref="ER13:ER15"/>
    <mergeCell ref="ER16:ER18"/>
    <mergeCell ref="D9:G9"/>
    <mergeCell ref="D11:G11"/>
    <mergeCell ref="Q11:T11"/>
    <mergeCell ref="DJ11:DM11"/>
    <mergeCell ref="DT11:DW11"/>
    <mergeCell ref="EC11:EF11"/>
    <mergeCell ref="DS8:DV8"/>
    <mergeCell ref="Q13:T13"/>
    <mergeCell ref="AK13:AN13"/>
    <mergeCell ref="AV13:AY13"/>
    <mergeCell ref="BE13:BH13"/>
    <mergeCell ref="CO13:CR13"/>
    <mergeCell ref="DJ13:DM13"/>
    <mergeCell ref="DT13:DW13"/>
    <mergeCell ref="EC13:EF13"/>
    <mergeCell ref="O2:R3"/>
    <mergeCell ref="S2:V3"/>
    <mergeCell ref="AA3:AX3"/>
    <mergeCell ref="BE3:CR3"/>
    <mergeCell ref="AA4:AD5"/>
    <mergeCell ref="AE4:AH5"/>
    <mergeCell ref="AI4:AL5"/>
    <mergeCell ref="AM4:AP5"/>
    <mergeCell ref="AQ4:AT5"/>
    <mergeCell ref="CK4:CN5"/>
    <mergeCell ref="CO4:CR5"/>
    <mergeCell ref="ER36:ER38"/>
    <mergeCell ref="BI4:BL5"/>
    <mergeCell ref="BM4:BP5"/>
    <mergeCell ref="BQ4:BT5"/>
    <mergeCell ref="BU4:BX5"/>
    <mergeCell ref="AN1:CS2"/>
    <mergeCell ref="DV4:DY5"/>
    <mergeCell ref="DZ4:EC5"/>
    <mergeCell ref="ED4:EM5"/>
    <mergeCell ref="ER19:ER21"/>
    <mergeCell ref="ER22:ER24"/>
    <mergeCell ref="ER25:ER27"/>
    <mergeCell ref="ER28:ER30"/>
    <mergeCell ref="ER31:ER33"/>
    <mergeCell ref="ER34:ER35"/>
    <mergeCell ref="AU4:AX5"/>
    <mergeCell ref="BE4:BH5"/>
    <mergeCell ref="EB8:EE8"/>
    <mergeCell ref="X9:BI9"/>
    <mergeCell ref="AK11:AN11"/>
    <mergeCell ref="AV11:AY11"/>
    <mergeCell ref="BE11:BH11"/>
    <mergeCell ref="CO11:CR11"/>
    <mergeCell ref="CZ4:DC5"/>
    <mergeCell ref="DD4:DG5"/>
    <mergeCell ref="DH4:DJ5"/>
    <mergeCell ref="DK4:DN5"/>
    <mergeCell ref="DO4:DR5"/>
    <mergeCell ref="DS4:DU5"/>
    <mergeCell ref="BY4:CB5"/>
    <mergeCell ref="CC4:CF5"/>
    <mergeCell ref="CG4:CJ5"/>
    <mergeCell ref="CW4:CY5"/>
    <mergeCell ref="Q15:T15"/>
    <mergeCell ref="AI15:BH15"/>
    <mergeCell ref="BQ15:BT15"/>
    <mergeCell ref="CB15:CE15"/>
    <mergeCell ref="CL15:CO15"/>
    <mergeCell ref="D17:G17"/>
    <mergeCell ref="Z17:AM17"/>
    <mergeCell ref="AV17:AY17"/>
    <mergeCell ref="BD17:BG17"/>
    <mergeCell ref="BL17:BO17"/>
    <mergeCell ref="BX17:CA17"/>
    <mergeCell ref="CT17:DD17"/>
    <mergeCell ref="DL17:DO17"/>
    <mergeCell ref="DU17:DX17"/>
    <mergeCell ref="EC17:EF17"/>
    <mergeCell ref="D19:G19"/>
    <mergeCell ref="Z19:AM19"/>
    <mergeCell ref="AV19:AY19"/>
    <mergeCell ref="BD19:BG19"/>
    <mergeCell ref="BL19:BO19"/>
    <mergeCell ref="A26:T27"/>
    <mergeCell ref="AO27:AR27"/>
    <mergeCell ref="BJ27:BM27"/>
    <mergeCell ref="CS27:CV27"/>
    <mergeCell ref="DA21:DD21"/>
    <mergeCell ref="D23:G23"/>
    <mergeCell ref="T23:AG23"/>
    <mergeCell ref="AP23:AS23"/>
    <mergeCell ref="AY23:BB23"/>
    <mergeCell ref="BG23:BJ23"/>
    <mergeCell ref="BQ23:BT23"/>
    <mergeCell ref="CR23:DD23"/>
    <mergeCell ref="D21:G21"/>
    <mergeCell ref="AK21:AN21"/>
    <mergeCell ref="AU21:AX21"/>
    <mergeCell ref="BO21:BR21"/>
    <mergeCell ref="BX21:CA21"/>
    <mergeCell ref="CR21:CU21"/>
    <mergeCell ref="AO29:AR29"/>
    <mergeCell ref="BJ29:BM29"/>
    <mergeCell ref="CS29:CV29"/>
    <mergeCell ref="AO31:AR31"/>
    <mergeCell ref="BJ31:BM31"/>
    <mergeCell ref="CS31:CV31"/>
    <mergeCell ref="DM23:DP23"/>
    <mergeCell ref="DV23:DY23"/>
    <mergeCell ref="EC23:EF23"/>
    <mergeCell ref="DB40:EB40"/>
    <mergeCell ref="N41:DT41"/>
    <mergeCell ref="A42:BM43"/>
    <mergeCell ref="BQ43:BT43"/>
    <mergeCell ref="CL43:CO43"/>
    <mergeCell ref="DH43:DK43"/>
    <mergeCell ref="A33:T34"/>
    <mergeCell ref="AO34:AR34"/>
    <mergeCell ref="CS34:CV34"/>
    <mergeCell ref="AO36:AR36"/>
    <mergeCell ref="CS36:CV36"/>
    <mergeCell ref="AB37:DT37"/>
    <mergeCell ref="CA46:CR46"/>
    <mergeCell ref="CY46:DP46"/>
    <mergeCell ref="CY47:DP47"/>
    <mergeCell ref="AE48:AF48"/>
    <mergeCell ref="AG48:DY48"/>
    <mergeCell ref="O50:U50"/>
    <mergeCell ref="AG50:BL50"/>
    <mergeCell ref="CB50:CH50"/>
    <mergeCell ref="CT50:DY50"/>
    <mergeCell ref="AA54:CF54"/>
    <mergeCell ref="A58:EL65"/>
    <mergeCell ref="DA66:DD66"/>
    <mergeCell ref="DE66:EL66"/>
    <mergeCell ref="O51:U51"/>
    <mergeCell ref="AG51:BL51"/>
    <mergeCell ref="CB51:CH51"/>
    <mergeCell ref="CT51:DY51"/>
    <mergeCell ref="O52:U52"/>
    <mergeCell ref="AG52:BL52"/>
    <mergeCell ref="CF52:DY52"/>
  </mergeCells>
  <phoneticPr fontId="3"/>
  <conditionalFormatting sqref="AG50:BL50">
    <cfRule type="expression" dxfId="95" priority="91" stopIfTrue="1">
      <formula>$EQ$50=TRUE</formula>
    </cfRule>
  </conditionalFormatting>
  <conditionalFormatting sqref="AG51:BL51">
    <cfRule type="expression" dxfId="94" priority="90" stopIfTrue="1">
      <formula>$EQ$51=TRUE</formula>
    </cfRule>
  </conditionalFormatting>
  <conditionalFormatting sqref="AG52:BL52">
    <cfRule type="expression" dxfId="93" priority="89" stopIfTrue="1">
      <formula>$EQ$52=TRUE</formula>
    </cfRule>
  </conditionalFormatting>
  <conditionalFormatting sqref="X9:BI9">
    <cfRule type="expression" dxfId="92" priority="88" stopIfTrue="1">
      <formula>$D$9="レ"</formula>
    </cfRule>
  </conditionalFormatting>
  <conditionalFormatting sqref="AI15:BH15 CB15:CE15 CL15:CO15">
    <cfRule type="expression" dxfId="91" priority="87" stopIfTrue="1">
      <formula>$Q$15="レ"</formula>
    </cfRule>
  </conditionalFormatting>
  <conditionalFormatting sqref="CT17:DD17 DU17:DX17 EC17:EF17">
    <cfRule type="expression" dxfId="90" priority="86" stopIfTrue="1">
      <formula>$BX$17="レ"</formula>
    </cfRule>
  </conditionalFormatting>
  <conditionalFormatting sqref="Z17:AM17 BD17:BG17 BL17:BO17">
    <cfRule type="expression" dxfId="89" priority="85" stopIfTrue="1">
      <formula>$D$17="レ"</formula>
    </cfRule>
  </conditionalFormatting>
  <conditionalFormatting sqref="Z19:AM19 BD19:BG19 BL19:BO19">
    <cfRule type="expression" dxfId="88" priority="84" stopIfTrue="1">
      <formula>$D$19="レ"</formula>
    </cfRule>
  </conditionalFormatting>
  <conditionalFormatting sqref="CR23:DD23 DV23:DY23 EC23:EF23">
    <cfRule type="expression" dxfId="87" priority="83" stopIfTrue="1">
      <formula>$BQ$23="レ"</formula>
    </cfRule>
  </conditionalFormatting>
  <conditionalFormatting sqref="T23:AG23 AY23:BB23 BG23:BJ23">
    <cfRule type="expression" dxfId="86" priority="82" stopIfTrue="1">
      <formula>$D$23="レ"</formula>
    </cfRule>
  </conditionalFormatting>
  <conditionalFormatting sqref="AC8:AF8">
    <cfRule type="expression" dxfId="85" priority="80" stopIfTrue="1">
      <formula>$AL$8="レ"</formula>
    </cfRule>
  </conditionalFormatting>
  <conditionalFormatting sqref="AL8:AO8">
    <cfRule type="expression" dxfId="84" priority="79" stopIfTrue="1">
      <formula>$AC$8="レ"</formula>
    </cfRule>
  </conditionalFormatting>
  <conditionalFormatting sqref="DI8:DL8">
    <cfRule type="expression" dxfId="83" priority="78" stopIfTrue="1">
      <formula>OR(DS8="レ",EB8="レ")</formula>
    </cfRule>
  </conditionalFormatting>
  <conditionalFormatting sqref="DS8:DV8">
    <cfRule type="expression" dxfId="82" priority="77" stopIfTrue="1">
      <formula>OR(DI8="レ",EB8="レ")</formula>
    </cfRule>
  </conditionalFormatting>
  <conditionalFormatting sqref="EB8:EE8">
    <cfRule type="expression" dxfId="81" priority="76" stopIfTrue="1">
      <formula>OR(DI8="レ",DS8="レ")</formula>
    </cfRule>
  </conditionalFormatting>
  <conditionalFormatting sqref="AK11:AN11">
    <cfRule type="expression" dxfId="80" priority="69" stopIfTrue="1">
      <formula>OR(AV11="レ",BE11="レ")</formula>
    </cfRule>
    <cfRule type="expression" dxfId="79" priority="75" stopIfTrue="1">
      <formula>$Q$11="レ"</formula>
    </cfRule>
  </conditionalFormatting>
  <conditionalFormatting sqref="AV11:AY11">
    <cfRule type="expression" dxfId="78" priority="68" stopIfTrue="1">
      <formula>OR(AK11="レ",BE11="レ")</formula>
    </cfRule>
  </conditionalFormatting>
  <conditionalFormatting sqref="BE11:BH11">
    <cfRule type="expression" dxfId="77" priority="73" stopIfTrue="1">
      <formula>OR(AK11="レ",AV11="レ")</formula>
    </cfRule>
  </conditionalFormatting>
  <conditionalFormatting sqref="DJ11:DM11">
    <cfRule type="expression" dxfId="76" priority="62" stopIfTrue="1">
      <formula>OR(DT11="レ",EC11="レ")</formula>
    </cfRule>
  </conditionalFormatting>
  <conditionalFormatting sqref="DT11:DW11">
    <cfRule type="expression" dxfId="75" priority="71" stopIfTrue="1">
      <formula>OR(DJ11="レ",EC11="レ")</formula>
    </cfRule>
  </conditionalFormatting>
  <conditionalFormatting sqref="EC11:EF11">
    <cfRule type="expression" dxfId="74" priority="70" stopIfTrue="1">
      <formula>OR(DJ11="レ",DT11="レ")</formula>
    </cfRule>
  </conditionalFormatting>
  <conditionalFormatting sqref="AV11:AY11 BE11:BH11">
    <cfRule type="expression" dxfId="73" priority="74" stopIfTrue="1">
      <formula>$Q$11="レ"</formula>
    </cfRule>
  </conditionalFormatting>
  <conditionalFormatting sqref="AK13:AN13">
    <cfRule type="expression" dxfId="72" priority="64" stopIfTrue="1">
      <formula>OR($AV$13="レ",$BE$13="レ")</formula>
    </cfRule>
    <cfRule type="expression" dxfId="71" priority="67" stopIfTrue="1">
      <formula>$Q$13="レ"</formula>
    </cfRule>
  </conditionalFormatting>
  <conditionalFormatting sqref="AV13:AY13">
    <cfRule type="expression" dxfId="70" priority="63" stopIfTrue="1">
      <formula>OR(AK13="レ",BE13="レ")</formula>
    </cfRule>
  </conditionalFormatting>
  <conditionalFormatting sqref="BE13:BH13">
    <cfRule type="expression" dxfId="69" priority="65" stopIfTrue="1">
      <formula>OR(AK13="レ",AV13="レ")</formula>
    </cfRule>
  </conditionalFormatting>
  <conditionalFormatting sqref="AV13:AY13 BE13:BH13">
    <cfRule type="expression" dxfId="68" priority="66" stopIfTrue="1">
      <formula>$Q$13="レ"</formula>
    </cfRule>
  </conditionalFormatting>
  <conditionalFormatting sqref="DJ11:DM11 DT11:DW11 EC11:EF11">
    <cfRule type="expression" dxfId="67" priority="72" stopIfTrue="1">
      <formula>$CO$11="レ"</formula>
    </cfRule>
  </conditionalFormatting>
  <conditionalFormatting sqref="DJ13:DM13">
    <cfRule type="expression" dxfId="66" priority="58" stopIfTrue="1">
      <formula>OR(DT13="レ",EC13="レ")</formula>
    </cfRule>
  </conditionalFormatting>
  <conditionalFormatting sqref="DT13:DW13">
    <cfRule type="expression" dxfId="65" priority="60" stopIfTrue="1">
      <formula>OR(DJ13="レ",EC13="レ")</formula>
    </cfRule>
  </conditionalFormatting>
  <conditionalFormatting sqref="EC13:EF13">
    <cfRule type="expression" dxfId="64" priority="59" stopIfTrue="1">
      <formula>OR(DJ13="レ",DT13="レ")</formula>
    </cfRule>
  </conditionalFormatting>
  <conditionalFormatting sqref="DJ13:DM13 DT13:DW13 EC13:EF13">
    <cfRule type="expression" dxfId="63" priority="61" stopIfTrue="1">
      <formula>$CO$13="レ"</formula>
    </cfRule>
  </conditionalFormatting>
  <conditionalFormatting sqref="BQ15:BT15">
    <cfRule type="expression" dxfId="62" priority="57" stopIfTrue="1">
      <formula>$Q$15="レ"</formula>
    </cfRule>
  </conditionalFormatting>
  <conditionalFormatting sqref="BQ15:BT15">
    <cfRule type="expression" dxfId="61" priority="56" stopIfTrue="1">
      <formula>OR(CB15="レ",CL15="レ")</formula>
    </cfRule>
  </conditionalFormatting>
  <conditionalFormatting sqref="CB15:CE15">
    <cfRule type="expression" dxfId="60" priority="55" stopIfTrue="1">
      <formula>OR(BQ15="レ",CL15="レ")</formula>
    </cfRule>
  </conditionalFormatting>
  <conditionalFormatting sqref="CL15:CO15">
    <cfRule type="expression" dxfId="59" priority="54" stopIfTrue="1">
      <formula>OR(BQ15="レ",CB15="レ")</formula>
    </cfRule>
  </conditionalFormatting>
  <conditionalFormatting sqref="AV17:AY17">
    <cfRule type="expression" dxfId="58" priority="53" stopIfTrue="1">
      <formula>$D$17="レ"</formula>
    </cfRule>
  </conditionalFormatting>
  <conditionalFormatting sqref="DL17:DO17">
    <cfRule type="expression" dxfId="57" priority="52" stopIfTrue="1">
      <formula>$BX$17="レ"</formula>
    </cfRule>
  </conditionalFormatting>
  <conditionalFormatting sqref="AV19:AY19">
    <cfRule type="expression" dxfId="56" priority="51" stopIfTrue="1">
      <formula>$D$19="レ"</formula>
    </cfRule>
  </conditionalFormatting>
  <conditionalFormatting sqref="AK21:AN21 AU21:AX21 BO21:BR21 BX21:CA21 CR21:CU21 DA21:DD21">
    <cfRule type="expression" dxfId="55" priority="50" stopIfTrue="1">
      <formula>$D$21="レ"</formula>
    </cfRule>
  </conditionalFormatting>
  <conditionalFormatting sqref="AP23:AS23">
    <cfRule type="expression" dxfId="54" priority="49" stopIfTrue="1">
      <formula>$D$23="レ"</formula>
    </cfRule>
  </conditionalFormatting>
  <conditionalFormatting sqref="DM23:DP23">
    <cfRule type="expression" dxfId="53" priority="48" stopIfTrue="1">
      <formula>$BQ$23="レ"</formula>
    </cfRule>
  </conditionalFormatting>
  <conditionalFormatting sqref="AV17:AY17">
    <cfRule type="expression" dxfId="52" priority="47" stopIfTrue="1">
      <formula>OR(BD17="レ",BL17="レ")</formula>
    </cfRule>
  </conditionalFormatting>
  <conditionalFormatting sqref="BD17:BG17">
    <cfRule type="expression" dxfId="51" priority="46" stopIfTrue="1">
      <formula>OR(AV17="レ",BL17="レ")</formula>
    </cfRule>
  </conditionalFormatting>
  <conditionalFormatting sqref="BL17:BO17">
    <cfRule type="expression" dxfId="50" priority="45" stopIfTrue="1">
      <formula>OR(AV17="レ",BD17="レ")</formula>
    </cfRule>
  </conditionalFormatting>
  <conditionalFormatting sqref="DL17:DO17">
    <cfRule type="expression" dxfId="49" priority="44" stopIfTrue="1">
      <formula>OR(DU17="レ",EC17="レ")</formula>
    </cfRule>
  </conditionalFormatting>
  <conditionalFormatting sqref="DU17:DX17">
    <cfRule type="expression" dxfId="48" priority="43" stopIfTrue="1">
      <formula>OR(DL17="レ",EC17="レ")</formula>
    </cfRule>
  </conditionalFormatting>
  <conditionalFormatting sqref="EC17:EF17">
    <cfRule type="expression" dxfId="47" priority="42" stopIfTrue="1">
      <formula>OR(DL17="レ",DU17="レ")</formula>
    </cfRule>
  </conditionalFormatting>
  <conditionalFormatting sqref="AV19:AY19">
    <cfRule type="expression" dxfId="46" priority="41" stopIfTrue="1">
      <formula>OR(BD19="レ",BL19="レ")</formula>
    </cfRule>
  </conditionalFormatting>
  <conditionalFormatting sqref="BD19:BG19">
    <cfRule type="expression" dxfId="45" priority="40" stopIfTrue="1">
      <formula>OR(AV19="レ",BL19="レ")</formula>
    </cfRule>
  </conditionalFormatting>
  <conditionalFormatting sqref="BL19:BO19">
    <cfRule type="expression" dxfId="44" priority="39" stopIfTrue="1">
      <formula>OR(AV19="レ",BD19="レ")</formula>
    </cfRule>
  </conditionalFormatting>
  <conditionalFormatting sqref="AP23:AS23">
    <cfRule type="expression" dxfId="43" priority="38" stopIfTrue="1">
      <formula>OR(AY23="レ",BG23="レ")</formula>
    </cfRule>
  </conditionalFormatting>
  <conditionalFormatting sqref="AY23:BB23">
    <cfRule type="expression" dxfId="42" priority="37" stopIfTrue="1">
      <formula>OR(AP23="レ",BG23="レ")</formula>
    </cfRule>
  </conditionalFormatting>
  <conditionalFormatting sqref="BG23:BJ23">
    <cfRule type="expression" dxfId="41" priority="36" stopIfTrue="1">
      <formula>OR(AP23="レ",AY23="レ")</formula>
    </cfRule>
  </conditionalFormatting>
  <conditionalFormatting sqref="DM23:DP23">
    <cfRule type="expression" dxfId="40" priority="35" stopIfTrue="1">
      <formula>OR(DV23="レ",EC23="レ")</formula>
    </cfRule>
  </conditionalFormatting>
  <conditionalFormatting sqref="DV23:DY23">
    <cfRule type="expression" dxfId="39" priority="34" stopIfTrue="1">
      <formula>OR(DM23="レ",EC23="レ")</formula>
    </cfRule>
  </conditionalFormatting>
  <conditionalFormatting sqref="EC23:EF23">
    <cfRule type="expression" dxfId="38" priority="33" stopIfTrue="1">
      <formula>OR(DM23="レ",DV23="レ")</formula>
    </cfRule>
  </conditionalFormatting>
  <conditionalFormatting sqref="Q11:T11 Q13:T13 Q15:T15 CO11:CR11 CO13:CR13">
    <cfRule type="expression" dxfId="37" priority="32" stopIfTrue="1">
      <formula>$D$11="レ"</formula>
    </cfRule>
  </conditionalFormatting>
  <conditionalFormatting sqref="AO27:AR27">
    <cfRule type="expression" dxfId="36" priority="31" stopIfTrue="1">
      <formula>OR(BJ27="レ",CS27="レ")</formula>
    </cfRule>
  </conditionalFormatting>
  <conditionalFormatting sqref="BJ27:BM27">
    <cfRule type="expression" dxfId="35" priority="30" stopIfTrue="1">
      <formula>OR(AO27="レ",CS27="レ")</formula>
    </cfRule>
  </conditionalFormatting>
  <conditionalFormatting sqref="CS27:CV27">
    <cfRule type="expression" dxfId="34" priority="29" stopIfTrue="1">
      <formula>OR(AO27="レ",BJ27="レ")</formula>
    </cfRule>
  </conditionalFormatting>
  <conditionalFormatting sqref="AO29:AR29">
    <cfRule type="expression" dxfId="33" priority="28" stopIfTrue="1">
      <formula>OR(BJ29="レ",CS29="レ")</formula>
    </cfRule>
  </conditionalFormatting>
  <conditionalFormatting sqref="AO31:AR31">
    <cfRule type="expression" dxfId="32" priority="27" stopIfTrue="1">
      <formula>OR(BJ31="レ",CS31="レ")</formula>
    </cfRule>
  </conditionalFormatting>
  <conditionalFormatting sqref="BJ29:BM29">
    <cfRule type="expression" dxfId="31" priority="26" stopIfTrue="1">
      <formula>OR(AO29="レ",CS29="レ")</formula>
    </cfRule>
  </conditionalFormatting>
  <conditionalFormatting sqref="BJ31:BM31">
    <cfRule type="expression" dxfId="30" priority="25" stopIfTrue="1">
      <formula>$AO$31="レ"</formula>
    </cfRule>
  </conditionalFormatting>
  <conditionalFormatting sqref="CS29:CV29">
    <cfRule type="expression" dxfId="29" priority="24" stopIfTrue="1">
      <formula>OR(AO29="レ",BJ29="レ")</formula>
    </cfRule>
  </conditionalFormatting>
  <conditionalFormatting sqref="CS31:CV31">
    <cfRule type="expression" dxfId="28" priority="23" stopIfTrue="1">
      <formula>$AO$31="レ"</formula>
    </cfRule>
  </conditionalFormatting>
  <conditionalFormatting sqref="AO34:AR34">
    <cfRule type="expression" dxfId="27" priority="22" stopIfTrue="1">
      <formula>OR(BJ34="レ",CS34="レ")</formula>
    </cfRule>
  </conditionalFormatting>
  <conditionalFormatting sqref="CS34:CV34">
    <cfRule type="expression" dxfId="26" priority="21" stopIfTrue="1">
      <formula>OR(AO34="レ",BJ34="レ")</formula>
    </cfRule>
  </conditionalFormatting>
  <conditionalFormatting sqref="CS36:CV36">
    <cfRule type="expression" dxfId="25" priority="20" stopIfTrue="1">
      <formula>OR(AO36="レ",BJ36="レ")</formula>
    </cfRule>
  </conditionalFormatting>
  <conditionalFormatting sqref="AO36:AR36">
    <cfRule type="expression" dxfId="24" priority="19" stopIfTrue="1">
      <formula>OR(BJ36="レ",CS36="レ")</formula>
    </cfRule>
  </conditionalFormatting>
  <conditionalFormatting sqref="BQ43:BT43">
    <cfRule type="expression" dxfId="23" priority="18" stopIfTrue="1">
      <formula>OR(CL43="レ",DH43="レ")</formula>
    </cfRule>
  </conditionalFormatting>
  <conditionalFormatting sqref="CL43:CO43">
    <cfRule type="expression" dxfId="22" priority="17" stopIfTrue="1">
      <formula>OR(BQ43="レ",DH43="レ")</formula>
    </cfRule>
  </conditionalFormatting>
  <conditionalFormatting sqref="DH43:DK43">
    <cfRule type="expression" dxfId="21" priority="16" stopIfTrue="1">
      <formula>OR(BQ43="レ",CL43="レ")</formula>
    </cfRule>
  </conditionalFormatting>
  <conditionalFormatting sqref="AA54:CF54">
    <cfRule type="expression" dxfId="20" priority="96" stopIfTrue="1">
      <formula>$EQ$54=TRUE</formula>
    </cfRule>
  </conditionalFormatting>
  <conditionalFormatting sqref="W50:AA50">
    <cfRule type="expression" dxfId="19" priority="15" stopIfTrue="1">
      <formula>$EP$50=TRUE</formula>
    </cfRule>
  </conditionalFormatting>
  <conditionalFormatting sqref="J50:N50">
    <cfRule type="expression" dxfId="18" priority="14" stopIfTrue="1">
      <formula>$EQ$50=TRUE</formula>
    </cfRule>
  </conditionalFormatting>
  <conditionalFormatting sqref="J51:N51">
    <cfRule type="expression" dxfId="17" priority="13" stopIfTrue="1">
      <formula>$EQ$51=TRUE</formula>
    </cfRule>
  </conditionalFormatting>
  <conditionalFormatting sqref="W51:AA51">
    <cfRule type="expression" dxfId="16" priority="12" stopIfTrue="1">
      <formula>$EP$51=TRUE</formula>
    </cfRule>
  </conditionalFormatting>
  <conditionalFormatting sqref="W52:AA52">
    <cfRule type="expression" dxfId="15" priority="11" stopIfTrue="1">
      <formula>$EP$52=TRUE</formula>
    </cfRule>
  </conditionalFormatting>
  <conditionalFormatting sqref="J52:N52">
    <cfRule type="expression" dxfId="14" priority="10" stopIfTrue="1">
      <formula>$EQ$52=TRUE</formula>
    </cfRule>
  </conditionalFormatting>
  <conditionalFormatting sqref="CL54:CP54">
    <cfRule type="expression" dxfId="13" priority="3" stopIfTrue="1">
      <formula>OR($EP$54=TRUE,$EQ$54=TRUE)</formula>
    </cfRule>
  </conditionalFormatting>
  <conditionalFormatting sqref="AG48">
    <cfRule type="expression" dxfId="12" priority="2">
      <formula>$EP$48=TRUE</formula>
    </cfRule>
  </conditionalFormatting>
  <conditionalFormatting sqref="DA66:DD67">
    <cfRule type="expression" dxfId="11" priority="1" stopIfTrue="1">
      <formula>$CO$15="レ"</formula>
    </cfRule>
  </conditionalFormatting>
  <conditionalFormatting sqref="DB40:EB40">
    <cfRule type="expression" dxfId="10" priority="97" stopIfTrue="1">
      <formula>#REF!=TRUE</formula>
    </cfRule>
  </conditionalFormatting>
  <conditionalFormatting sqref="N41:DT41">
    <cfRule type="expression" dxfId="9" priority="98" stopIfTrue="1">
      <formula>COUNTIF($EP$39:$EQ$40,TRUE)&gt;0</formula>
    </cfRule>
  </conditionalFormatting>
  <conditionalFormatting sqref="CT50:DY50">
    <cfRule type="expression" dxfId="8" priority="99" stopIfTrue="1">
      <formula>#REF!=TRUE</formula>
    </cfRule>
  </conditionalFormatting>
  <conditionalFormatting sqref="CT51:DY51">
    <cfRule type="expression" dxfId="7" priority="100" stopIfTrue="1">
      <formula>#REF!=TRUE</formula>
    </cfRule>
  </conditionalFormatting>
  <conditionalFormatting sqref="CF52:DY52">
    <cfRule type="expression" dxfId="6" priority="101" stopIfTrue="1">
      <formula>#REF!=TRUE</formula>
    </cfRule>
  </conditionalFormatting>
  <conditionalFormatting sqref="BW50:CA50">
    <cfRule type="expression" dxfId="5" priority="102" stopIfTrue="1">
      <formula>#REF!=TRUE</formula>
    </cfRule>
  </conditionalFormatting>
  <conditionalFormatting sqref="CJ50:CN50">
    <cfRule type="expression" dxfId="4" priority="103" stopIfTrue="1">
      <formula>#REF!=TRUE</formula>
    </cfRule>
  </conditionalFormatting>
  <conditionalFormatting sqref="BW51:CA51">
    <cfRule type="expression" dxfId="3" priority="104" stopIfTrue="1">
      <formula>#REF!=TRUE</formula>
    </cfRule>
  </conditionalFormatting>
  <conditionalFormatting sqref="CJ51:CN51">
    <cfRule type="expression" dxfId="2" priority="105" stopIfTrue="1">
      <formula>#REF!=TRUE</formula>
    </cfRule>
  </conditionalFormatting>
  <conditionalFormatting sqref="R54:V54">
    <cfRule type="expression" dxfId="1" priority="106" stopIfTrue="1">
      <formula>OR($EP$54=TRUE,#REF!=TRUE)</formula>
    </cfRule>
  </conditionalFormatting>
  <conditionalFormatting sqref="C54:G54">
    <cfRule type="expression" dxfId="0" priority="107" stopIfTrue="1">
      <formula>OR($EQ$54=TRUE,#REF!=TRUE)</formula>
    </cfRule>
  </conditionalFormatting>
  <dataValidations count="4">
    <dataValidation type="list" allowBlank="1" showInputMessage="1" showErrorMessage="1" sqref="DA67:DD67">
      <formula1>"'  ,レ"</formula1>
    </dataValidation>
    <dataValidation imeMode="disabled" allowBlank="1" showInputMessage="1" showErrorMessage="1" sqref="BE4:BP5"/>
    <dataValidation type="list" allowBlank="1" showInputMessage="1" showErrorMessage="1" sqref="D9:G9">
      <formula1>"'  ,」"</formula1>
    </dataValidation>
    <dataValidation type="list" allowBlank="1" showInputMessage="1" showErrorMessage="1" sqref="AL8:AO8 AC8:AF8 DI8:DL8 DS8:DV8 EB8:EE8 EC11:EF11 DT11:DW11 DT13:DW13 EC13:EF13 DJ11:DM11 DJ13:DM13 CO11:CR11 CO13:CR13 BE11:BH11 BE13:BH13 AV13:AY13 AV11:AY11 AK11:AN11 AK13:AN13 Q11:T11 Q13:T13 Q15:T15 D11:G11 BQ15:BT15 CB15:CE15 CL15:CO15 EC17:EF17 DU17:DX17 DL17:DO17 BX17:CA17 BL17:BO17 BD17:BG17 AV17:AY17 D17:G17 D19:G19 AV19:AY19 BD19:BG19 BL19:BO19 D21:G21 D23:G23 AK21:AN21 AU21:AX21 AP23:AS23 AY23:BB23 BG23:BJ23 BO21:BR21 BQ23:BT23 BX21:CA21 CR21:CU21 DA21:DD21 DM23:DP23 DV23:DY23 EC23:EF23 AO27:AR27 AO29:AR29 AO31:AR31 AO34:AR34 AO36:AR36 BJ31:BM31 BJ29:BM29 BJ27:BM27 CS27:CV27 CS29:CV29 CS31:CV31 CS34:CV34 CS36:CV36 DH43:DK43 CL43:CO43 BQ43:BT43 DA66:DD66">
      <formula1>"',」"</formula1>
    </dataValidation>
  </dataValidations>
  <pageMargins left="0.47244094488188981" right="0.55118110236220474" top="0.39370078740157483" bottom="0.3937007874015748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38100</xdr:colOff>
                    <xdr:row>37</xdr:row>
                    <xdr:rowOff>142875</xdr:rowOff>
                  </from>
                  <to>
                    <xdr:col>8</xdr:col>
                    <xdr:colOff>19050</xdr:colOff>
                    <xdr:row>39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xdr:colOff>
                    <xdr:row>44</xdr:row>
                    <xdr:rowOff>152400</xdr:rowOff>
                  </from>
                  <to>
                    <xdr:col>8</xdr:col>
                    <xdr:colOff>28575</xdr:colOff>
                    <xdr:row>45</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0</xdr:colOff>
                    <xdr:row>49</xdr:row>
                    <xdr:rowOff>28575</xdr:rowOff>
                  </from>
                  <to>
                    <xdr:col>15</xdr:col>
                    <xdr:colOff>47625</xdr:colOff>
                    <xdr:row>49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53</xdr:row>
                    <xdr:rowOff>0</xdr:rowOff>
                  </from>
                  <to>
                    <xdr:col>8</xdr:col>
                    <xdr:colOff>9525</xdr:colOff>
                    <xdr:row>54</xdr:row>
                    <xdr:rowOff>9525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33</xdr:col>
                    <xdr:colOff>38100</xdr:colOff>
                    <xdr:row>37</xdr:row>
                    <xdr:rowOff>142875</xdr:rowOff>
                  </from>
                  <to>
                    <xdr:col>39</xdr:col>
                    <xdr:colOff>19050</xdr:colOff>
                    <xdr:row>39</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89</xdr:col>
                    <xdr:colOff>47625</xdr:colOff>
                    <xdr:row>37</xdr:row>
                    <xdr:rowOff>152400</xdr:rowOff>
                  </from>
                  <to>
                    <xdr:col>95</xdr:col>
                    <xdr:colOff>28575</xdr:colOff>
                    <xdr:row>39</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55</xdr:col>
                    <xdr:colOff>38100</xdr:colOff>
                    <xdr:row>37</xdr:row>
                    <xdr:rowOff>142875</xdr:rowOff>
                  </from>
                  <to>
                    <xdr:col>61</xdr:col>
                    <xdr:colOff>19050</xdr:colOff>
                    <xdr:row>39</xdr:row>
                    <xdr:rowOff>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67</xdr:col>
                    <xdr:colOff>47625</xdr:colOff>
                    <xdr:row>37</xdr:row>
                    <xdr:rowOff>142875</xdr:rowOff>
                  </from>
                  <to>
                    <xdr:col>73</xdr:col>
                    <xdr:colOff>28575</xdr:colOff>
                    <xdr:row>39</xdr:row>
                    <xdr:rowOff>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2</xdr:col>
                    <xdr:colOff>47625</xdr:colOff>
                    <xdr:row>38</xdr:row>
                    <xdr:rowOff>133350</xdr:rowOff>
                  </from>
                  <to>
                    <xdr:col>8</xdr:col>
                    <xdr:colOff>28575</xdr:colOff>
                    <xdr:row>39</xdr:row>
                    <xdr:rowOff>161925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16</xdr:col>
                    <xdr:colOff>47625</xdr:colOff>
                    <xdr:row>37</xdr:row>
                    <xdr:rowOff>133350</xdr:rowOff>
                  </from>
                  <to>
                    <xdr:col>22</xdr:col>
                    <xdr:colOff>28575</xdr:colOff>
                    <xdr:row>39</xdr:row>
                    <xdr:rowOff>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16</xdr:col>
                    <xdr:colOff>47625</xdr:colOff>
                    <xdr:row>38</xdr:row>
                    <xdr:rowOff>123825</xdr:rowOff>
                  </from>
                  <to>
                    <xdr:col>22</xdr:col>
                    <xdr:colOff>28575</xdr:colOff>
                    <xdr:row>39</xdr:row>
                    <xdr:rowOff>161925</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121</xdr:col>
                    <xdr:colOff>38100</xdr:colOff>
                    <xdr:row>37</xdr:row>
                    <xdr:rowOff>152400</xdr:rowOff>
                  </from>
                  <to>
                    <xdr:col>127</xdr:col>
                    <xdr:colOff>19050</xdr:colOff>
                    <xdr:row>39</xdr:row>
                    <xdr:rowOff>9525</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105</xdr:col>
                    <xdr:colOff>47625</xdr:colOff>
                    <xdr:row>37</xdr:row>
                    <xdr:rowOff>142875</xdr:rowOff>
                  </from>
                  <to>
                    <xdr:col>111</xdr:col>
                    <xdr:colOff>28575</xdr:colOff>
                    <xdr:row>39</xdr:row>
                    <xdr:rowOff>9525</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41</xdr:col>
                    <xdr:colOff>47625</xdr:colOff>
                    <xdr:row>38</xdr:row>
                    <xdr:rowOff>123825</xdr:rowOff>
                  </from>
                  <to>
                    <xdr:col>47</xdr:col>
                    <xdr:colOff>28575</xdr:colOff>
                    <xdr:row>39</xdr:row>
                    <xdr:rowOff>161925</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53</xdr:col>
                    <xdr:colOff>47625</xdr:colOff>
                    <xdr:row>38</xdr:row>
                    <xdr:rowOff>133350</xdr:rowOff>
                  </from>
                  <to>
                    <xdr:col>59</xdr:col>
                    <xdr:colOff>38100</xdr:colOff>
                    <xdr:row>39</xdr:row>
                    <xdr:rowOff>161925</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70</xdr:col>
                    <xdr:colOff>0</xdr:colOff>
                    <xdr:row>38</xdr:row>
                    <xdr:rowOff>123825</xdr:rowOff>
                  </from>
                  <to>
                    <xdr:col>75</xdr:col>
                    <xdr:colOff>38100</xdr:colOff>
                    <xdr:row>39</xdr:row>
                    <xdr:rowOff>161925</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92</xdr:col>
                    <xdr:colOff>38100</xdr:colOff>
                    <xdr:row>38</xdr:row>
                    <xdr:rowOff>123825</xdr:rowOff>
                  </from>
                  <to>
                    <xdr:col>98</xdr:col>
                    <xdr:colOff>19050</xdr:colOff>
                    <xdr:row>39</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47625</xdr:colOff>
                    <xdr:row>44</xdr:row>
                    <xdr:rowOff>142875</xdr:rowOff>
                  </from>
                  <to>
                    <xdr:col>25</xdr:col>
                    <xdr:colOff>28575</xdr:colOff>
                    <xdr:row>45</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47625</xdr:colOff>
                    <xdr:row>45</xdr:row>
                    <xdr:rowOff>152400</xdr:rowOff>
                  </from>
                  <to>
                    <xdr:col>8</xdr:col>
                    <xdr:colOff>28575</xdr:colOff>
                    <xdr:row>46</xdr:row>
                    <xdr:rowOff>152400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36</xdr:col>
                    <xdr:colOff>47625</xdr:colOff>
                    <xdr:row>44</xdr:row>
                    <xdr:rowOff>161925</xdr:rowOff>
                  </from>
                  <to>
                    <xdr:col>42</xdr:col>
                    <xdr:colOff>38100</xdr:colOff>
                    <xdr:row>45</xdr:row>
                    <xdr:rowOff>171450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73</xdr:col>
                    <xdr:colOff>47625</xdr:colOff>
                    <xdr:row>44</xdr:row>
                    <xdr:rowOff>152400</xdr:rowOff>
                  </from>
                  <to>
                    <xdr:col>79</xdr:col>
                    <xdr:colOff>28575</xdr:colOff>
                    <xdr:row>45</xdr:row>
                    <xdr:rowOff>161925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97</xdr:col>
                    <xdr:colOff>47625</xdr:colOff>
                    <xdr:row>44</xdr:row>
                    <xdr:rowOff>152400</xdr:rowOff>
                  </from>
                  <to>
                    <xdr:col>103</xdr:col>
                    <xdr:colOff>28575</xdr:colOff>
                    <xdr:row>45</xdr:row>
                    <xdr:rowOff>171450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36</xdr:col>
                    <xdr:colOff>47625</xdr:colOff>
                    <xdr:row>45</xdr:row>
                    <xdr:rowOff>152400</xdr:rowOff>
                  </from>
                  <to>
                    <xdr:col>42</xdr:col>
                    <xdr:colOff>28575</xdr:colOff>
                    <xdr:row>46</xdr:row>
                    <xdr:rowOff>152400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73</xdr:col>
                    <xdr:colOff>47625</xdr:colOff>
                    <xdr:row>45</xdr:row>
                    <xdr:rowOff>152400</xdr:rowOff>
                  </from>
                  <to>
                    <xdr:col>79</xdr:col>
                    <xdr:colOff>28575</xdr:colOff>
                    <xdr:row>46</xdr:row>
                    <xdr:rowOff>152400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97</xdr:col>
                    <xdr:colOff>47625</xdr:colOff>
                    <xdr:row>45</xdr:row>
                    <xdr:rowOff>152400</xdr:rowOff>
                  </from>
                  <to>
                    <xdr:col>103</xdr:col>
                    <xdr:colOff>38100</xdr:colOff>
                    <xdr:row>46</xdr:row>
                    <xdr:rowOff>152400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10</xdr:col>
                    <xdr:colOff>0</xdr:colOff>
                    <xdr:row>50</xdr:row>
                    <xdr:rowOff>0</xdr:rowOff>
                  </from>
                  <to>
                    <xdr:col>15</xdr:col>
                    <xdr:colOff>47625</xdr:colOff>
                    <xdr:row>50</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10</xdr:col>
                    <xdr:colOff>0</xdr:colOff>
                    <xdr:row>51</xdr:row>
                    <xdr:rowOff>28575</xdr:rowOff>
                  </from>
                  <to>
                    <xdr:col>15</xdr:col>
                    <xdr:colOff>47625</xdr:colOff>
                    <xdr:row>51</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23</xdr:col>
                    <xdr:colOff>19050</xdr:colOff>
                    <xdr:row>49</xdr:row>
                    <xdr:rowOff>28575</xdr:rowOff>
                  </from>
                  <to>
                    <xdr:col>29</xdr:col>
                    <xdr:colOff>0</xdr:colOff>
                    <xdr:row>49</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23</xdr:col>
                    <xdr:colOff>19050</xdr:colOff>
                    <xdr:row>49</xdr:row>
                    <xdr:rowOff>238125</xdr:rowOff>
                  </from>
                  <to>
                    <xdr:col>28</xdr:col>
                    <xdr:colOff>47625</xdr:colOff>
                    <xdr:row>50</xdr:row>
                    <xdr:rowOff>190500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23</xdr:col>
                    <xdr:colOff>19050</xdr:colOff>
                    <xdr:row>51</xdr:row>
                    <xdr:rowOff>28575</xdr:rowOff>
                  </from>
                  <to>
                    <xdr:col>29</xdr:col>
                    <xdr:colOff>0</xdr:colOff>
                    <xdr:row>51</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75</xdr:col>
                    <xdr:colOff>0</xdr:colOff>
                    <xdr:row>49</xdr:row>
                    <xdr:rowOff>28575</xdr:rowOff>
                  </from>
                  <to>
                    <xdr:col>80</xdr:col>
                    <xdr:colOff>38100</xdr:colOff>
                    <xdr:row>49</xdr:row>
                    <xdr:rowOff>228600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75</xdr:col>
                    <xdr:colOff>0</xdr:colOff>
                    <xdr:row>49</xdr:row>
                    <xdr:rowOff>238125</xdr:rowOff>
                  </from>
                  <to>
                    <xdr:col>80</xdr:col>
                    <xdr:colOff>47625</xdr:colOff>
                    <xdr:row>50</xdr:row>
                    <xdr:rowOff>190500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88</xdr:col>
                    <xdr:colOff>19050</xdr:colOff>
                    <xdr:row>49</xdr:row>
                    <xdr:rowOff>28575</xdr:rowOff>
                  </from>
                  <to>
                    <xdr:col>93</xdr:col>
                    <xdr:colOff>47625</xdr:colOff>
                    <xdr:row>49</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88</xdr:col>
                    <xdr:colOff>19050</xdr:colOff>
                    <xdr:row>49</xdr:row>
                    <xdr:rowOff>238125</xdr:rowOff>
                  </from>
                  <to>
                    <xdr:col>93</xdr:col>
                    <xdr:colOff>47625</xdr:colOff>
                    <xdr:row>50</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17</xdr:col>
                    <xdr:colOff>19050</xdr:colOff>
                    <xdr:row>53</xdr:row>
                    <xdr:rowOff>0</xdr:rowOff>
                  </from>
                  <to>
                    <xdr:col>23</xdr:col>
                    <xdr:colOff>0</xdr:colOff>
                    <xdr:row>54</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89</xdr:col>
                    <xdr:colOff>28575</xdr:colOff>
                    <xdr:row>53</xdr:row>
                    <xdr:rowOff>9525</xdr:rowOff>
                  </from>
                  <to>
                    <xdr:col>95</xdr:col>
                    <xdr:colOff>9525</xdr:colOff>
                    <xdr:row>54</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47625</xdr:colOff>
                    <xdr:row>46</xdr:row>
                    <xdr:rowOff>152400</xdr:rowOff>
                  </from>
                  <to>
                    <xdr:col>8</xdr:col>
                    <xdr:colOff>28575</xdr:colOff>
                    <xdr:row>47</xdr:row>
                    <xdr:rowOff>152400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77</xdr:col>
                    <xdr:colOff>19050</xdr:colOff>
                    <xdr:row>51</xdr:row>
                    <xdr:rowOff>28575</xdr:rowOff>
                  </from>
                  <to>
                    <xdr:col>83</xdr:col>
                    <xdr:colOff>0</xdr:colOff>
                    <xdr:row>51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Q106"/>
  <sheetViews>
    <sheetView topLeftCell="A3" workbookViewId="0">
      <selection activeCell="E25" sqref="E25"/>
    </sheetView>
  </sheetViews>
  <sheetFormatPr defaultRowHeight="13.5"/>
  <sheetData>
    <row r="1" spans="1:15">
      <c r="A1" s="93" t="s">
        <v>244</v>
      </c>
      <c r="B1" s="93"/>
      <c r="C1" s="93" t="s">
        <v>260</v>
      </c>
      <c r="D1" s="93"/>
      <c r="E1" s="93"/>
      <c r="F1" s="93"/>
      <c r="G1" s="93"/>
      <c r="H1" s="93"/>
      <c r="I1" s="93"/>
      <c r="J1" s="93"/>
      <c r="K1" s="93"/>
      <c r="L1" s="93"/>
      <c r="M1" s="93"/>
      <c r="N1" s="93"/>
      <c r="O1" s="93"/>
    </row>
    <row r="2" spans="1:15">
      <c r="A2" s="43" t="s">
        <v>245</v>
      </c>
      <c r="B2" s="43" t="s">
        <v>246</v>
      </c>
      <c r="C2" s="43" t="s">
        <v>247</v>
      </c>
      <c r="D2" s="43" t="s">
        <v>248</v>
      </c>
      <c r="E2" s="43" t="s">
        <v>249</v>
      </c>
      <c r="F2" s="43" t="s">
        <v>250</v>
      </c>
      <c r="G2" s="43" t="s">
        <v>251</v>
      </c>
      <c r="H2" s="43" t="s">
        <v>252</v>
      </c>
      <c r="I2" s="43" t="s">
        <v>253</v>
      </c>
      <c r="J2" s="43" t="s">
        <v>254</v>
      </c>
      <c r="K2" s="43" t="s">
        <v>255</v>
      </c>
      <c r="L2" s="43" t="s">
        <v>256</v>
      </c>
      <c r="M2" s="43" t="s">
        <v>257</v>
      </c>
      <c r="N2" s="43" t="s">
        <v>259</v>
      </c>
      <c r="O2" s="43" t="s">
        <v>258</v>
      </c>
    </row>
    <row r="3" spans="1:15">
      <c r="A3" s="43" t="b">
        <v>0</v>
      </c>
      <c r="B3" s="43" t="b">
        <v>0</v>
      </c>
      <c r="C3" s="43" t="b">
        <v>0</v>
      </c>
      <c r="D3" s="43" t="b">
        <v>0</v>
      </c>
      <c r="E3" s="43" t="b">
        <v>0</v>
      </c>
      <c r="F3" s="43" t="b">
        <v>0</v>
      </c>
      <c r="G3" s="43" t="b">
        <v>0</v>
      </c>
      <c r="H3" s="43" t="b">
        <v>0</v>
      </c>
      <c r="I3" s="43" t="b">
        <v>0</v>
      </c>
      <c r="J3" s="43" t="b">
        <v>0</v>
      </c>
      <c r="K3" s="43" t="b">
        <v>0</v>
      </c>
      <c r="L3" s="43" t="b">
        <v>0</v>
      </c>
      <c r="M3" s="43" t="b">
        <v>0</v>
      </c>
      <c r="N3" s="43" t="b">
        <v>0</v>
      </c>
      <c r="O3" s="43" t="b">
        <v>0</v>
      </c>
    </row>
    <row r="5" spans="1:15">
      <c r="A5" s="93" t="s">
        <v>261</v>
      </c>
      <c r="B5" s="93"/>
      <c r="C5" s="93"/>
    </row>
    <row r="6" spans="1:15">
      <c r="A6" s="44" t="s">
        <v>262</v>
      </c>
      <c r="B6" s="44" t="s">
        <v>263</v>
      </c>
      <c r="C6" s="44" t="s">
        <v>264</v>
      </c>
    </row>
    <row r="7" spans="1:15">
      <c r="A7" s="44" t="b">
        <f>IF(表!AB34="」",TRUE,FALSE)</f>
        <v>0</v>
      </c>
      <c r="B7" s="44" t="b">
        <f>IF(表!AN34="」",TRUE,FALSE)</f>
        <v>0</v>
      </c>
      <c r="C7" s="44" t="b">
        <f>IF(表!BB34="」",TRUE,FALSE)</f>
        <v>0</v>
      </c>
    </row>
    <row r="9" spans="1:15">
      <c r="A9" s="93" t="s">
        <v>265</v>
      </c>
      <c r="B9" s="93"/>
      <c r="C9" s="93"/>
      <c r="D9" s="93"/>
      <c r="E9" s="93"/>
      <c r="F9" s="93"/>
      <c r="G9" s="93"/>
      <c r="H9" s="93"/>
      <c r="I9" s="93"/>
    </row>
    <row r="10" spans="1:15">
      <c r="A10" s="44" t="s">
        <v>266</v>
      </c>
      <c r="B10" s="44" t="s">
        <v>267</v>
      </c>
      <c r="C10" s="44" t="s">
        <v>268</v>
      </c>
      <c r="D10" s="44" t="s">
        <v>269</v>
      </c>
      <c r="E10" s="44" t="s">
        <v>270</v>
      </c>
      <c r="F10" s="44" t="s">
        <v>271</v>
      </c>
      <c r="G10" s="44" t="s">
        <v>272</v>
      </c>
      <c r="H10" s="44" t="s">
        <v>273</v>
      </c>
      <c r="I10" s="44" t="s">
        <v>274</v>
      </c>
    </row>
    <row r="11" spans="1:15">
      <c r="A11" s="44" t="b">
        <f>IF(表!BF53="」",TRUE,FALSE)</f>
        <v>0</v>
      </c>
      <c r="B11" s="44" t="b">
        <f>IF(表!BR53="」",TRUE,FALSE)</f>
        <v>0</v>
      </c>
      <c r="C11" s="44" t="b">
        <f>IF(表!BZ53="」",TRUE,FALSE)</f>
        <v>0</v>
      </c>
      <c r="D11" s="44" t="b">
        <f>IF(表!CI53="」",TRUE,FALSE)</f>
        <v>0</v>
      </c>
      <c r="E11" s="44" t="b">
        <f>IF(表!CR53="」",TRUE,FALSE)</f>
        <v>0</v>
      </c>
      <c r="F11" s="44" t="b">
        <f>IF(表!CZ53="」",TRUE,FALSE)</f>
        <v>0</v>
      </c>
      <c r="G11" s="44" t="b">
        <f>IF(表!DI53="」",TRUE,FALSE)</f>
        <v>0</v>
      </c>
      <c r="H11" s="44" t="b">
        <f>IF(表!DQ53="」",TRUE,FALSE)</f>
        <v>0</v>
      </c>
      <c r="I11" s="44" t="b">
        <f>IF(表!DZ53="」",TRUE,FALSE)</f>
        <v>0</v>
      </c>
    </row>
    <row r="13" spans="1:15">
      <c r="A13" s="93" t="s">
        <v>275</v>
      </c>
      <c r="B13" s="93"/>
      <c r="C13" s="93"/>
      <c r="D13" s="93"/>
      <c r="E13" s="93"/>
      <c r="F13" s="93"/>
      <c r="G13" s="93"/>
      <c r="H13" s="93"/>
    </row>
    <row r="14" spans="1:15">
      <c r="A14" s="44" t="s">
        <v>266</v>
      </c>
      <c r="B14" s="44" t="s">
        <v>276</v>
      </c>
      <c r="C14" s="44" t="s">
        <v>277</v>
      </c>
      <c r="D14" s="44" t="s">
        <v>278</v>
      </c>
      <c r="E14" s="44" t="s">
        <v>279</v>
      </c>
      <c r="F14" s="44" t="s">
        <v>280</v>
      </c>
      <c r="G14" s="44" t="s">
        <v>281</v>
      </c>
      <c r="H14" s="44" t="s">
        <v>282</v>
      </c>
    </row>
    <row r="15" spans="1:15">
      <c r="A15" s="44" t="b">
        <f>IF(表!BF55="」",TRUE,FALSE)</f>
        <v>0</v>
      </c>
      <c r="B15" s="44" t="b">
        <f>IF(表!BR55="」",TRUE,FALSE)</f>
        <v>0</v>
      </c>
      <c r="C15" s="44" t="b">
        <f>IF(表!BZ55="」",TRUE,FALSE)</f>
        <v>0</v>
      </c>
      <c r="D15" s="44" t="b">
        <f>IF(表!CI55="」",TRUE,FALSE)</f>
        <v>0</v>
      </c>
      <c r="E15" s="44" t="b">
        <f>IF(表!CR55="」",TRUE,FALSE)</f>
        <v>0</v>
      </c>
      <c r="F15" s="44" t="b">
        <f>IF(表!CZ55="」",TRUE,FALSE)</f>
        <v>0</v>
      </c>
      <c r="G15" s="44" t="b">
        <f>IF(表!DI55="」",TRUE,FALSE)</f>
        <v>0</v>
      </c>
      <c r="H15" s="44" t="b">
        <f>IF(表!DQ55="」",TRUE,FALSE)</f>
        <v>0</v>
      </c>
    </row>
    <row r="17" spans="1:14">
      <c r="A17" s="93" t="s">
        <v>283</v>
      </c>
      <c r="B17" s="93"/>
    </row>
    <row r="18" spans="1:14">
      <c r="A18" s="44" t="s">
        <v>285</v>
      </c>
      <c r="B18" s="44" t="s">
        <v>284</v>
      </c>
    </row>
    <row r="19" spans="1:14">
      <c r="A19" s="44" t="b">
        <f>IF(表!AA59="」",TRUE,FALSE)</f>
        <v>0</v>
      </c>
      <c r="B19" s="44" t="b">
        <f>IF(表!AN59="」",TRUE,FALSE)</f>
        <v>0</v>
      </c>
    </row>
    <row r="21" spans="1:14">
      <c r="A21" s="93" t="s">
        <v>286</v>
      </c>
      <c r="B21" s="93"/>
      <c r="C21" s="93"/>
      <c r="D21" s="93"/>
    </row>
    <row r="22" spans="1:14">
      <c r="A22" s="44" t="s">
        <v>266</v>
      </c>
      <c r="B22" s="44" t="s">
        <v>287</v>
      </c>
      <c r="C22" s="44" t="s">
        <v>288</v>
      </c>
      <c r="D22" s="44" t="s">
        <v>289</v>
      </c>
    </row>
    <row r="23" spans="1:14">
      <c r="A23" s="44" t="b">
        <f>IF(表!AX61="」",TRUE,FALSE)</f>
        <v>0</v>
      </c>
      <c r="B23" s="44" t="b">
        <f>IF(表!BK61="」",TRUE,FALSE)</f>
        <v>0</v>
      </c>
      <c r="C23" s="44" t="b">
        <f>IF(表!CB61="」",TRUE,FALSE)</f>
        <v>0</v>
      </c>
      <c r="D23" s="44" t="b">
        <f>IF(表!CW61="」",TRUE,FALSE)</f>
        <v>0</v>
      </c>
    </row>
    <row r="25" spans="1:14">
      <c r="A25" s="93" t="s">
        <v>290</v>
      </c>
      <c r="B25" s="93"/>
      <c r="C25" s="93"/>
      <c r="D25" s="93"/>
    </row>
    <row r="26" spans="1:14">
      <c r="A26" s="44" t="s">
        <v>293</v>
      </c>
      <c r="B26" s="44" t="s">
        <v>287</v>
      </c>
      <c r="C26" s="44" t="s">
        <v>291</v>
      </c>
      <c r="D26" s="44" t="s">
        <v>292</v>
      </c>
    </row>
    <row r="27" spans="1:14">
      <c r="A27" s="44" t="b">
        <f>IF(表!AX63="」",TRUE,FALSE)</f>
        <v>0</v>
      </c>
      <c r="B27" s="44" t="b">
        <f>IF(表!BK63="」",TRUE,FALSE)</f>
        <v>0</v>
      </c>
      <c r="C27" s="44" t="b">
        <f>IF(表!CB63="」",TRUE,FALSE)</f>
        <v>0</v>
      </c>
      <c r="D27" s="44" t="b">
        <f>IF(表!CW63="」",TRUE,FALSE)</f>
        <v>0</v>
      </c>
    </row>
    <row r="29" spans="1:14">
      <c r="A29" s="93" t="s">
        <v>294</v>
      </c>
      <c r="B29" s="93"/>
      <c r="C29" s="93" t="s">
        <v>307</v>
      </c>
      <c r="D29" s="93"/>
      <c r="E29" s="93"/>
      <c r="F29" s="93"/>
      <c r="G29" s="93"/>
      <c r="H29" s="93"/>
      <c r="I29" s="93"/>
      <c r="J29" s="93"/>
      <c r="K29" s="93"/>
      <c r="L29" s="93"/>
      <c r="M29" s="93"/>
      <c r="N29" s="93"/>
    </row>
    <row r="30" spans="1:14">
      <c r="A30" s="44" t="s">
        <v>246</v>
      </c>
      <c r="B30" s="44" t="s">
        <v>245</v>
      </c>
      <c r="C30" s="44" t="s">
        <v>295</v>
      </c>
      <c r="D30" s="44" t="s">
        <v>296</v>
      </c>
      <c r="E30" s="44" t="s">
        <v>297</v>
      </c>
      <c r="F30" s="44" t="s">
        <v>298</v>
      </c>
      <c r="G30" s="44" t="s">
        <v>299</v>
      </c>
      <c r="H30" s="44" t="s">
        <v>300</v>
      </c>
      <c r="I30" s="44" t="s">
        <v>301</v>
      </c>
      <c r="J30" s="44" t="s">
        <v>302</v>
      </c>
      <c r="K30" s="44" t="s">
        <v>303</v>
      </c>
      <c r="L30" s="44" t="s">
        <v>304</v>
      </c>
      <c r="M30" s="44" t="s">
        <v>305</v>
      </c>
      <c r="N30" s="44" t="s">
        <v>258</v>
      </c>
    </row>
    <row r="31" spans="1:14">
      <c r="A31" s="44" t="b">
        <f>IF(表!D67="」",TRUE,FALSE)</f>
        <v>0</v>
      </c>
      <c r="B31" s="44" t="b">
        <f>IF(表!O67="」",TRUE,FALSE)</f>
        <v>0</v>
      </c>
      <c r="C31" s="44" t="b">
        <f>IF(表!X67="」",TRUE,FALSE)</f>
        <v>0</v>
      </c>
      <c r="D31" s="44" t="b">
        <f>IF(表!AO67="」",TRUE,FALSE)</f>
        <v>0</v>
      </c>
      <c r="E31" s="44" t="b">
        <f>IF(表!BF67="」",TRUE,FALSE)</f>
        <v>0</v>
      </c>
      <c r="F31" s="44" t="b">
        <f>IF(表!BW67="」",TRUE,FALSE)</f>
        <v>0</v>
      </c>
      <c r="G31" s="44" t="b">
        <f>IF(表!CN67="」",TRUE,FALSE)</f>
        <v>0</v>
      </c>
      <c r="H31" s="44" t="b">
        <f>IF(表!DE67="」",TRUE,FALSE)</f>
        <v>0</v>
      </c>
      <c r="I31" s="44" t="b">
        <f>IF(表!DV67="」",TRUE,FALSE)</f>
        <v>0</v>
      </c>
      <c r="J31" s="44" t="b">
        <f>IF(表!X69="」",TRUE,FALSE)</f>
        <v>0</v>
      </c>
      <c r="K31" s="44" t="b">
        <f>IF(表!AO69="」",TRUE,FALSE)</f>
        <v>0</v>
      </c>
      <c r="L31" s="44" t="b">
        <f>IF(表!BF69="」",TRUE,FALSE)</f>
        <v>0</v>
      </c>
      <c r="M31" s="44" t="b">
        <f>IF(表!BW69="」",TRUE,FALSE)</f>
        <v>0</v>
      </c>
      <c r="N31" s="44" t="b">
        <f>IF(表!CN69="」",TRUE,FALSE)</f>
        <v>0</v>
      </c>
    </row>
    <row r="33" spans="1:147">
      <c r="A33" s="93" t="s">
        <v>306</v>
      </c>
      <c r="B33" s="93"/>
      <c r="C33" s="94" t="s">
        <v>308</v>
      </c>
      <c r="D33" s="95"/>
    </row>
    <row r="34" spans="1:147">
      <c r="A34" s="44" t="s">
        <v>246</v>
      </c>
      <c r="B34" s="44" t="s">
        <v>245</v>
      </c>
      <c r="C34" s="44" t="s">
        <v>245</v>
      </c>
      <c r="D34" s="44" t="s">
        <v>246</v>
      </c>
    </row>
    <row r="35" spans="1:147">
      <c r="A35" s="44" t="b">
        <f>IF(表!D73="」",TRUE,FALSE)</f>
        <v>0</v>
      </c>
      <c r="B35" s="44" t="b">
        <f>IF(表!N73="」",TRUE,FALSE)</f>
        <v>0</v>
      </c>
      <c r="C35" s="44" t="b">
        <f>IF(表!CN73="」",TRUE,FALSE)</f>
        <v>0</v>
      </c>
      <c r="D35" s="44" t="b">
        <f>IF(表!EA73="」",TRUE,FALSE)</f>
        <v>0</v>
      </c>
    </row>
    <row r="37" spans="1:147">
      <c r="A37" s="93" t="s">
        <v>310</v>
      </c>
      <c r="B37" s="93"/>
      <c r="EQ37" t="e">
        <f>IF(AND(リスト!A63=FALSE,NOT(COUNTIF(リスト,FALSE)=3)),"17行目の関節の拘縮が選択されていませんが程度が選択されています","")</f>
        <v>#NAME?</v>
      </c>
    </row>
    <row r="38" spans="1:147">
      <c r="A38" s="44" t="s">
        <v>311</v>
      </c>
      <c r="B38" s="44" t="s">
        <v>312</v>
      </c>
    </row>
    <row r="39" spans="1:147">
      <c r="A39" s="44" t="b">
        <f>IF(裏!AC8="」",TRUE,FALSE)</f>
        <v>0</v>
      </c>
      <c r="B39" s="44" t="b">
        <f>IF(裏!AL8="」",TRUE,FALSE)</f>
        <v>0</v>
      </c>
    </row>
    <row r="41" spans="1:147">
      <c r="A41" s="93" t="s">
        <v>313</v>
      </c>
      <c r="B41" s="93"/>
      <c r="C41" s="93"/>
    </row>
    <row r="42" spans="1:147">
      <c r="A42" s="44" t="s">
        <v>314</v>
      </c>
      <c r="B42" s="44" t="s">
        <v>315</v>
      </c>
      <c r="C42" s="44" t="s">
        <v>316</v>
      </c>
    </row>
    <row r="43" spans="1:147">
      <c r="A43" s="44" t="b">
        <f>IF(裏!DI8="」",TRUE,FALSE)</f>
        <v>0</v>
      </c>
      <c r="B43" s="44" t="b">
        <f>IF(裏!DS8="」",TRUE,FALSE)</f>
        <v>0</v>
      </c>
      <c r="C43" s="44" t="b">
        <f>IF(裏!EB8="」",TRUE,FALSE)</f>
        <v>0</v>
      </c>
    </row>
    <row r="45" spans="1:147">
      <c r="A45" s="93" t="s">
        <v>317</v>
      </c>
      <c r="B45" s="93" t="s">
        <v>318</v>
      </c>
      <c r="C45" s="93"/>
      <c r="D45" s="93"/>
      <c r="E45" s="93"/>
      <c r="F45" s="93" t="s">
        <v>322</v>
      </c>
      <c r="G45" s="93"/>
      <c r="H45" s="93"/>
      <c r="I45" s="93"/>
      <c r="J45" s="93" t="s">
        <v>323</v>
      </c>
      <c r="K45" s="93"/>
      <c r="L45" s="93"/>
      <c r="M45" s="93"/>
      <c r="N45" s="93" t="s">
        <v>324</v>
      </c>
      <c r="O45" s="93"/>
      <c r="P45" s="93"/>
      <c r="Q45" s="93"/>
      <c r="R45" s="93" t="s">
        <v>325</v>
      </c>
      <c r="S45" s="93"/>
      <c r="T45" s="93"/>
      <c r="U45" s="93"/>
    </row>
    <row r="46" spans="1:147">
      <c r="A46" s="93"/>
      <c r="B46" s="44" t="s">
        <v>317</v>
      </c>
      <c r="C46" s="44" t="s">
        <v>319</v>
      </c>
      <c r="D46" s="44" t="s">
        <v>320</v>
      </c>
      <c r="E46" s="44" t="s">
        <v>321</v>
      </c>
      <c r="F46" s="44" t="s">
        <v>317</v>
      </c>
      <c r="G46" s="44" t="s">
        <v>319</v>
      </c>
      <c r="H46" s="44" t="s">
        <v>320</v>
      </c>
      <c r="I46" s="44" t="s">
        <v>321</v>
      </c>
      <c r="J46" s="44" t="s">
        <v>317</v>
      </c>
      <c r="K46" s="44" t="s">
        <v>319</v>
      </c>
      <c r="L46" s="44" t="s">
        <v>320</v>
      </c>
      <c r="M46" s="44" t="s">
        <v>321</v>
      </c>
      <c r="N46" s="44" t="s">
        <v>317</v>
      </c>
      <c r="O46" s="44" t="s">
        <v>319</v>
      </c>
      <c r="P46" s="44" t="s">
        <v>320</v>
      </c>
      <c r="Q46" s="44" t="s">
        <v>321</v>
      </c>
      <c r="R46" s="44" t="s">
        <v>317</v>
      </c>
      <c r="S46" s="44" t="s">
        <v>319</v>
      </c>
      <c r="T46" s="44" t="s">
        <v>320</v>
      </c>
      <c r="U46" s="44" t="s">
        <v>321</v>
      </c>
    </row>
    <row r="47" spans="1:147">
      <c r="A47" s="44" t="b">
        <f>IF(裏!D11="」",TRUE,FALSE)</f>
        <v>0</v>
      </c>
      <c r="B47" s="44" t="b">
        <f>IF(裏!Q11="」",TRUE,FALSE)</f>
        <v>0</v>
      </c>
      <c r="C47" s="44" t="b">
        <f>IF(裏!AK11="」",TRUE,FALSE)</f>
        <v>0</v>
      </c>
      <c r="D47" s="44" t="b">
        <f>IF(裏!AV11="」",TRUE,FALSE)</f>
        <v>0</v>
      </c>
      <c r="E47" s="44" t="b">
        <f>IF(裏!BE11="」",TRUE,FALSE)</f>
        <v>0</v>
      </c>
      <c r="F47" s="44" t="b">
        <f>IF(裏!CO11="」",TRUE,FALSE)</f>
        <v>0</v>
      </c>
      <c r="G47" s="44" t="b">
        <f>IF(裏!DJ11="」",TRUE,FALSE)</f>
        <v>0</v>
      </c>
      <c r="H47" s="44" t="b">
        <f>IF(裏!DT11="」",TRUE,FALSE)</f>
        <v>0</v>
      </c>
      <c r="I47" s="44" t="b">
        <f>IF(裏!EC11="」",TRUE,FALSE)</f>
        <v>0</v>
      </c>
      <c r="J47" s="44" t="b">
        <f>IF(裏!Q13="」",TRUE,FALSE)</f>
        <v>0</v>
      </c>
      <c r="K47" s="44" t="b">
        <f>IF(裏!AS13="」",TRUE,FALSE)</f>
        <v>0</v>
      </c>
      <c r="L47" s="44" t="b">
        <f>IF(裏!BD13="」",TRUE,FALSE)</f>
        <v>0</v>
      </c>
      <c r="M47" s="44" t="b">
        <f>IF(裏!BM13="」",TRUE,FALSE)</f>
        <v>0</v>
      </c>
      <c r="N47" s="44" t="b">
        <f>IF(裏!CO13="」",TRUE,FALSE)</f>
        <v>0</v>
      </c>
      <c r="O47" s="44" t="b">
        <f>IF(裏!DR13="」",TRUE,FALSE)</f>
        <v>0</v>
      </c>
      <c r="P47" s="44" t="b">
        <f>IF(裏!EB13="」",TRUE,FALSE)</f>
        <v>0</v>
      </c>
      <c r="Q47" s="44" t="b">
        <f>IF(裏!EK13="」",TRUE,FALSE)</f>
        <v>0</v>
      </c>
      <c r="R47" s="44" t="b">
        <f>IF(裏!Q15="」",TRUE,FALSE)</f>
        <v>0</v>
      </c>
      <c r="S47" s="44" t="b">
        <f>IF(裏!BA15="」",TRUE,FALSE)</f>
        <v>0</v>
      </c>
      <c r="T47" s="44" t="b">
        <f>IF(裏!BL15="」",TRUE,FALSE)</f>
        <v>0</v>
      </c>
      <c r="U47" s="44" t="b">
        <f>IF(裏!BU15="」",TRUE,FALSE)</f>
        <v>0</v>
      </c>
    </row>
    <row r="49" spans="1:7">
      <c r="A49" s="44" t="s">
        <v>326</v>
      </c>
      <c r="B49" s="44" t="s">
        <v>319</v>
      </c>
      <c r="C49" s="44" t="s">
        <v>320</v>
      </c>
      <c r="D49" s="44" t="s">
        <v>321</v>
      </c>
    </row>
    <row r="50" spans="1:7">
      <c r="A50" s="44" t="b">
        <f>IF(裏!D17="」",TRUE,FALSE)</f>
        <v>0</v>
      </c>
      <c r="B50" s="44" t="b">
        <f>IF(裏!AV17="」",TRUE,FALSE)</f>
        <v>0</v>
      </c>
      <c r="C50" s="44" t="b">
        <f>IF(裏!BD17="」",TRUE,FALSE)</f>
        <v>0</v>
      </c>
      <c r="D50" s="44" t="b">
        <f>IF(裏!BL17="」",TRUE,FALSE)</f>
        <v>0</v>
      </c>
    </row>
    <row r="52" spans="1:7">
      <c r="A52" s="44" t="s">
        <v>328</v>
      </c>
      <c r="B52" s="44" t="s">
        <v>319</v>
      </c>
      <c r="C52" s="44" t="s">
        <v>320</v>
      </c>
      <c r="D52" s="44" t="s">
        <v>321</v>
      </c>
    </row>
    <row r="53" spans="1:7">
      <c r="A53" s="44" t="b">
        <f>IF(裏!BX17="」",TRUE,FALSE)</f>
        <v>0</v>
      </c>
      <c r="B53" s="44" t="b">
        <f>IF(裏!DL17="」",TRUE,FALSE)</f>
        <v>0</v>
      </c>
      <c r="C53" s="44" t="b">
        <f>IF(裏!DU17="」",TRUE,FALSE)</f>
        <v>0</v>
      </c>
      <c r="D53" s="44" t="b">
        <f>IF(裏!EC17="」",TRUE,FALSE)</f>
        <v>0</v>
      </c>
    </row>
    <row r="55" spans="1:7">
      <c r="A55" s="44" t="s">
        <v>329</v>
      </c>
      <c r="B55" s="44" t="s">
        <v>319</v>
      </c>
      <c r="C55" s="44" t="s">
        <v>320</v>
      </c>
      <c r="D55" s="44" t="s">
        <v>321</v>
      </c>
    </row>
    <row r="56" spans="1:7">
      <c r="A56" s="44" t="b">
        <f>IF(裏!D19="」",TRUE,FALSE)</f>
        <v>0</v>
      </c>
      <c r="B56" s="44" t="b">
        <f>IF(裏!AV19="」",TRUE,FALSE)</f>
        <v>0</v>
      </c>
      <c r="C56" s="44" t="b">
        <f>IF(裏!BD19="」",TRUE,FALSE)</f>
        <v>0</v>
      </c>
      <c r="D56" s="44" t="b">
        <f>IF(裏!BL19="」",TRUE,FALSE)</f>
        <v>0</v>
      </c>
    </row>
    <row r="58" spans="1:7">
      <c r="A58" s="93" t="s">
        <v>330</v>
      </c>
      <c r="B58" s="93" t="s">
        <v>331</v>
      </c>
      <c r="C58" s="93"/>
      <c r="D58" s="93" t="s">
        <v>332</v>
      </c>
      <c r="E58" s="93"/>
      <c r="F58" s="93" t="s">
        <v>333</v>
      </c>
      <c r="G58" s="93"/>
    </row>
    <row r="59" spans="1:7">
      <c r="A59" s="93"/>
      <c r="B59" s="44" t="s">
        <v>311</v>
      </c>
      <c r="C59" s="44" t="s">
        <v>312</v>
      </c>
      <c r="D59" s="44" t="s">
        <v>311</v>
      </c>
      <c r="E59" s="44" t="s">
        <v>312</v>
      </c>
      <c r="F59" s="44" t="s">
        <v>311</v>
      </c>
      <c r="G59" s="44" t="s">
        <v>312</v>
      </c>
    </row>
    <row r="60" spans="1:7">
      <c r="A60" s="44" t="b">
        <f>IF(裏!D21="」",TRUE,FALSE)</f>
        <v>0</v>
      </c>
      <c r="B60" s="44" t="b">
        <f>IF(裏!AK21="」",TRUE,FALSE)</f>
        <v>0</v>
      </c>
      <c r="C60" s="44" t="b">
        <f>IF(裏!AU21="」",TRUE,FALSE)</f>
        <v>0</v>
      </c>
      <c r="D60" s="44" t="b">
        <f>IF(裏!BO21="」",TRUE,FALSE)</f>
        <v>0</v>
      </c>
      <c r="E60" s="44" t="b">
        <f>IF(裏!BX21="」",TRUE,FALSE)</f>
        <v>0</v>
      </c>
      <c r="F60" s="44" t="b">
        <f>IF(裏!CR21="」",TRUE,FALSE)</f>
        <v>0</v>
      </c>
      <c r="G60" s="44" t="b">
        <f>IF(裏!DA21="」",TRUE,FALSE)</f>
        <v>0</v>
      </c>
    </row>
    <row r="62" spans="1:7">
      <c r="A62" s="44" t="s">
        <v>334</v>
      </c>
      <c r="B62" s="44" t="s">
        <v>319</v>
      </c>
      <c r="C62" s="44" t="s">
        <v>320</v>
      </c>
      <c r="D62" s="44" t="s">
        <v>321</v>
      </c>
    </row>
    <row r="63" spans="1:7">
      <c r="A63" s="44" t="b">
        <f>IF(裏!D23="」",TRUE,FALSE)</f>
        <v>0</v>
      </c>
      <c r="B63" s="44" t="b">
        <f>IF(裏!AP23="」",TRUE,FALSE)</f>
        <v>0</v>
      </c>
      <c r="C63" s="44" t="b">
        <f>IF(裏!AY23="」",TRUE,FALSE)</f>
        <v>0</v>
      </c>
      <c r="D63" s="44" t="b">
        <f>IF(裏!BG23="」",TRUE,FALSE)</f>
        <v>0</v>
      </c>
    </row>
    <row r="65" spans="1:4">
      <c r="A65" s="44" t="s">
        <v>335</v>
      </c>
      <c r="B65" s="44" t="s">
        <v>319</v>
      </c>
      <c r="C65" s="44" t="s">
        <v>320</v>
      </c>
      <c r="D65" s="44" t="s">
        <v>321</v>
      </c>
    </row>
    <row r="66" spans="1:4">
      <c r="A66" s="44" t="b">
        <f>IF(裏!D26="」",TRUE,FALSE)</f>
        <v>0</v>
      </c>
      <c r="B66" s="44" t="b">
        <f>IF(裏!AP26="」",TRUE,FALSE)</f>
        <v>0</v>
      </c>
      <c r="C66" s="44" t="b">
        <f>IF(裏!AY26="」",TRUE,FALSE)</f>
        <v>0</v>
      </c>
      <c r="D66" s="44" t="b">
        <f>IF(裏!BG26="」",TRUE,FALSE)</f>
        <v>0</v>
      </c>
    </row>
    <row r="68" spans="1:4">
      <c r="A68" s="93" t="s">
        <v>336</v>
      </c>
      <c r="B68" s="93"/>
      <c r="C68" s="93"/>
    </row>
    <row r="69" spans="1:4">
      <c r="A69" s="44" t="s">
        <v>337</v>
      </c>
      <c r="B69" s="44" t="s">
        <v>338</v>
      </c>
      <c r="C69" s="44" t="s">
        <v>339</v>
      </c>
    </row>
    <row r="70" spans="1:4">
      <c r="A70" s="44" t="b">
        <f>IF(裏!AO27="」",TRUE,FALSE)</f>
        <v>0</v>
      </c>
      <c r="B70" s="44" t="b">
        <f>IF(裏!BJ27="」",TRUE,FALSE)</f>
        <v>0</v>
      </c>
      <c r="C70" s="44" t="b">
        <f>IF(裏!CS27="」",TRUE,FALSE)</f>
        <v>0</v>
      </c>
    </row>
    <row r="72" spans="1:4">
      <c r="A72" s="93" t="s">
        <v>340</v>
      </c>
      <c r="B72" s="93"/>
      <c r="C72" s="93"/>
    </row>
    <row r="73" spans="1:4">
      <c r="A73" s="44" t="s">
        <v>342</v>
      </c>
      <c r="B73" s="44" t="s">
        <v>343</v>
      </c>
      <c r="C73" s="44" t="s">
        <v>344</v>
      </c>
    </row>
    <row r="74" spans="1:4">
      <c r="A74" s="44" t="b">
        <f>IF(裏!AO29="」",TRUE,FALSE)</f>
        <v>0</v>
      </c>
      <c r="B74" s="44" t="b">
        <f>IF(裏!BJ29="」",TRUE,FALSE)</f>
        <v>0</v>
      </c>
      <c r="C74" s="44" t="b">
        <f>IF(裏!CS29="」",TRUE,FALSE)</f>
        <v>0</v>
      </c>
    </row>
    <row r="76" spans="1:4">
      <c r="A76" s="93" t="s">
        <v>347</v>
      </c>
      <c r="B76" s="93"/>
      <c r="C76" s="93"/>
    </row>
    <row r="77" spans="1:4">
      <c r="A77" s="44" t="s">
        <v>342</v>
      </c>
      <c r="B77" s="44" t="s">
        <v>345</v>
      </c>
      <c r="C77" s="44" t="s">
        <v>346</v>
      </c>
    </row>
    <row r="78" spans="1:4">
      <c r="A78" s="44" t="b">
        <f>IF(裏!AO31="」",TRUE,FALSE)</f>
        <v>0</v>
      </c>
      <c r="B78" s="44" t="b">
        <f>IF(裏!BJ31="」",TRUE,FALSE)</f>
        <v>0</v>
      </c>
      <c r="C78" s="44" t="b">
        <f>IF(裏!CS31="」",TRUE,FALSE)</f>
        <v>0</v>
      </c>
    </row>
    <row r="80" spans="1:4">
      <c r="A80" s="93" t="s">
        <v>349</v>
      </c>
      <c r="B80" s="93"/>
    </row>
    <row r="81" spans="1:14">
      <c r="A81" s="44" t="s">
        <v>337</v>
      </c>
      <c r="B81" s="44" t="s">
        <v>350</v>
      </c>
    </row>
    <row r="82" spans="1:14">
      <c r="A82" s="44" t="b">
        <f>IF(裏!AO34="」",TRUE,FALSE)</f>
        <v>0</v>
      </c>
      <c r="B82" s="44" t="b">
        <f>IF(裏!CS34="」",TRUE,FALSE)</f>
        <v>0</v>
      </c>
    </row>
    <row r="84" spans="1:14">
      <c r="A84" s="93" t="s">
        <v>351</v>
      </c>
      <c r="B84" s="93"/>
    </row>
    <row r="85" spans="1:14">
      <c r="A85" s="44" t="s">
        <v>352</v>
      </c>
      <c r="B85" s="44" t="s">
        <v>353</v>
      </c>
    </row>
    <row r="86" spans="1:14">
      <c r="A86" s="44" t="b">
        <f>IF(裏!AO36="」",TRUE,FALSE)</f>
        <v>0</v>
      </c>
      <c r="B86" s="44" t="b">
        <f>IF(裏!CS36="」",TRUE,FALSE)</f>
        <v>0</v>
      </c>
    </row>
    <row r="88" spans="1:14">
      <c r="A88" s="94" t="s">
        <v>354</v>
      </c>
      <c r="B88" s="96"/>
      <c r="C88" s="96"/>
      <c r="D88" s="96"/>
      <c r="E88" s="96"/>
      <c r="F88" s="96"/>
      <c r="G88" s="96"/>
      <c r="H88" s="96"/>
      <c r="I88" s="96"/>
      <c r="J88" s="96"/>
      <c r="K88" s="96"/>
      <c r="L88" s="96"/>
      <c r="M88" s="96"/>
      <c r="N88" s="95"/>
    </row>
    <row r="89" spans="1:14">
      <c r="A89" s="44" t="s">
        <v>355</v>
      </c>
      <c r="B89" s="44" t="s">
        <v>356</v>
      </c>
      <c r="C89" s="44" t="s">
        <v>357</v>
      </c>
      <c r="D89" s="44" t="s">
        <v>334</v>
      </c>
      <c r="E89" s="44" t="s">
        <v>358</v>
      </c>
      <c r="F89" s="44" t="s">
        <v>359</v>
      </c>
      <c r="G89" s="44" t="s">
        <v>361</v>
      </c>
      <c r="H89" s="44" t="s">
        <v>360</v>
      </c>
      <c r="I89" s="44" t="s">
        <v>362</v>
      </c>
      <c r="J89" s="44" t="s">
        <v>363</v>
      </c>
      <c r="K89" s="44" t="s">
        <v>364</v>
      </c>
      <c r="L89" s="44" t="s">
        <v>365</v>
      </c>
      <c r="M89" s="44" t="s">
        <v>366</v>
      </c>
      <c r="N89" s="44" t="s">
        <v>325</v>
      </c>
    </row>
    <row r="90" spans="1:14">
      <c r="A90" s="44" t="b">
        <v>0</v>
      </c>
      <c r="B90" s="44" t="b">
        <v>0</v>
      </c>
      <c r="C90" s="44" t="b">
        <v>0</v>
      </c>
      <c r="D90" s="44" t="b">
        <v>0</v>
      </c>
      <c r="E90" s="44" t="b">
        <v>0</v>
      </c>
      <c r="F90" s="44" t="b">
        <v>0</v>
      </c>
      <c r="G90" s="44" t="b">
        <v>0</v>
      </c>
      <c r="H90" s="44" t="b">
        <v>0</v>
      </c>
      <c r="I90" s="44" t="b">
        <v>0</v>
      </c>
      <c r="J90" s="44" t="b">
        <v>0</v>
      </c>
      <c r="K90" s="44" t="b">
        <v>0</v>
      </c>
      <c r="L90" s="44" t="b">
        <v>0</v>
      </c>
      <c r="M90" s="44" t="b">
        <v>0</v>
      </c>
      <c r="N90" s="44" t="b">
        <v>0</v>
      </c>
    </row>
    <row r="92" spans="1:14">
      <c r="A92" s="97" t="s">
        <v>370</v>
      </c>
      <c r="B92" s="98"/>
      <c r="C92" s="99"/>
    </row>
    <row r="93" spans="1:14">
      <c r="A93" s="44" t="s">
        <v>367</v>
      </c>
      <c r="B93" s="44" t="s">
        <v>368</v>
      </c>
      <c r="C93" s="44" t="s">
        <v>369</v>
      </c>
    </row>
    <row r="94" spans="1:14">
      <c r="A94" s="44" t="b">
        <f>IF(裏!BQ43="」",TRUE,FALSE)</f>
        <v>0</v>
      </c>
      <c r="B94" s="44" t="b">
        <f>IF(裏!CL43="」",TRUE,FALSE)</f>
        <v>0</v>
      </c>
      <c r="C94" s="44" t="b">
        <f>IF(裏!DH43="」",TRUE,FALSE)</f>
        <v>0</v>
      </c>
    </row>
    <row r="96" spans="1:14">
      <c r="A96" s="44" t="s">
        <v>372</v>
      </c>
      <c r="B96" s="44"/>
      <c r="C96" s="44"/>
      <c r="D96" s="44"/>
      <c r="E96" s="44"/>
      <c r="F96" s="44"/>
      <c r="G96" s="44"/>
      <c r="H96" s="44"/>
      <c r="I96" s="44"/>
      <c r="J96" s="44"/>
    </row>
    <row r="97" spans="1:12">
      <c r="A97" s="44" t="s">
        <v>373</v>
      </c>
      <c r="B97" s="44" t="s">
        <v>374</v>
      </c>
      <c r="C97" s="44" t="s">
        <v>375</v>
      </c>
      <c r="D97" s="44" t="s">
        <v>376</v>
      </c>
      <c r="E97" s="44" t="s">
        <v>377</v>
      </c>
      <c r="F97" s="44" t="s">
        <v>378</v>
      </c>
      <c r="G97" s="44" t="s">
        <v>379</v>
      </c>
      <c r="H97" s="44" t="s">
        <v>380</v>
      </c>
      <c r="I97" s="44" t="s">
        <v>381</v>
      </c>
      <c r="J97" s="44" t="s">
        <v>382</v>
      </c>
    </row>
    <row r="98" spans="1:12">
      <c r="A98" s="44" t="b">
        <v>0</v>
      </c>
      <c r="B98" s="44" t="b">
        <v>0</v>
      </c>
      <c r="C98" s="44" t="b">
        <v>0</v>
      </c>
      <c r="D98" s="44" t="b">
        <v>0</v>
      </c>
      <c r="E98" s="44" t="b">
        <v>0</v>
      </c>
      <c r="F98" s="44" t="b">
        <v>0</v>
      </c>
      <c r="G98" s="44" t="b">
        <v>0</v>
      </c>
      <c r="H98" s="44" t="b">
        <v>0</v>
      </c>
      <c r="I98" s="44" t="b">
        <v>0</v>
      </c>
      <c r="J98" s="44" t="b">
        <v>0</v>
      </c>
    </row>
    <row r="100" spans="1:12">
      <c r="A100" s="94" t="s">
        <v>384</v>
      </c>
      <c r="B100" s="96"/>
      <c r="C100" s="96"/>
      <c r="D100" s="96"/>
      <c r="E100" s="96"/>
      <c r="F100" s="96"/>
      <c r="G100" s="96"/>
      <c r="H100" s="96"/>
      <c r="I100" s="96"/>
      <c r="J100" s="96"/>
      <c r="K100" s="95"/>
      <c r="L100" s="50"/>
    </row>
    <row r="101" spans="1:12">
      <c r="A101" s="93" t="s">
        <v>385</v>
      </c>
      <c r="B101" s="93"/>
      <c r="C101" s="93" t="s">
        <v>386</v>
      </c>
      <c r="D101" s="93"/>
      <c r="E101" s="93" t="s">
        <v>387</v>
      </c>
      <c r="F101" s="93"/>
      <c r="G101" s="93" t="s">
        <v>388</v>
      </c>
      <c r="H101" s="93"/>
      <c r="I101" s="93" t="s">
        <v>389</v>
      </c>
      <c r="J101" s="93"/>
      <c r="K101" s="49" t="s">
        <v>325</v>
      </c>
      <c r="L101" s="51"/>
    </row>
    <row r="102" spans="1:12">
      <c r="A102" s="44" t="b">
        <v>0</v>
      </c>
      <c r="B102" s="44" t="b">
        <v>0</v>
      </c>
      <c r="C102" s="44" t="b">
        <v>0</v>
      </c>
      <c r="D102" s="44" t="b">
        <v>0</v>
      </c>
      <c r="E102" s="44" t="b">
        <v>0</v>
      </c>
      <c r="F102" s="44" t="b">
        <v>0</v>
      </c>
      <c r="G102" s="44" t="b">
        <v>0</v>
      </c>
      <c r="H102" s="44" t="b">
        <v>0</v>
      </c>
      <c r="I102" s="44" t="b">
        <v>0</v>
      </c>
      <c r="J102" s="44" t="b">
        <v>0</v>
      </c>
      <c r="K102" s="44" t="b">
        <v>0</v>
      </c>
      <c r="L102" s="50"/>
    </row>
    <row r="104" spans="1:12">
      <c r="A104" s="93" t="s">
        <v>390</v>
      </c>
      <c r="B104" s="93"/>
      <c r="C104" s="93"/>
    </row>
    <row r="105" spans="1:12">
      <c r="A105" s="44" t="s">
        <v>391</v>
      </c>
      <c r="B105" s="44" t="s">
        <v>392</v>
      </c>
      <c r="C105" s="44" t="s">
        <v>369</v>
      </c>
    </row>
    <row r="106" spans="1:12">
      <c r="A106" s="44" t="b">
        <v>1</v>
      </c>
      <c r="B106" s="44" t="b">
        <v>0</v>
      </c>
      <c r="C106" s="44" t="b">
        <v>0</v>
      </c>
    </row>
  </sheetData>
  <mergeCells count="38">
    <mergeCell ref="A104:C104"/>
    <mergeCell ref="A88:N88"/>
    <mergeCell ref="A92:C92"/>
    <mergeCell ref="A101:B101"/>
    <mergeCell ref="C101:D101"/>
    <mergeCell ref="E101:F101"/>
    <mergeCell ref="G101:H101"/>
    <mergeCell ref="I101:J101"/>
    <mergeCell ref="A100:K100"/>
    <mergeCell ref="A68:C68"/>
    <mergeCell ref="A72:C72"/>
    <mergeCell ref="A76:C76"/>
    <mergeCell ref="A80:B80"/>
    <mergeCell ref="A84:B84"/>
    <mergeCell ref="N45:Q45"/>
    <mergeCell ref="R45:U45"/>
    <mergeCell ref="A45:A46"/>
    <mergeCell ref="A58:A59"/>
    <mergeCell ref="B58:C58"/>
    <mergeCell ref="D58:E58"/>
    <mergeCell ref="F58:G58"/>
    <mergeCell ref="A37:B37"/>
    <mergeCell ref="A41:C41"/>
    <mergeCell ref="F45:I45"/>
    <mergeCell ref="B45:E45"/>
    <mergeCell ref="J45:M45"/>
    <mergeCell ref="A1:B1"/>
    <mergeCell ref="C1:O1"/>
    <mergeCell ref="A5:C5"/>
    <mergeCell ref="A17:B17"/>
    <mergeCell ref="A9:I9"/>
    <mergeCell ref="A13:H13"/>
    <mergeCell ref="A21:D21"/>
    <mergeCell ref="A25:D25"/>
    <mergeCell ref="A29:B29"/>
    <mergeCell ref="C29:N29"/>
    <mergeCell ref="A33:B33"/>
    <mergeCell ref="C33:D3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vt:lpstr>
      <vt:lpstr>裏</vt:lpstr>
      <vt:lpstr>リスト</vt:lpstr>
      <vt:lpstr>表!Print_Area</vt:lpstr>
      <vt:lpstr>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2020-03-15T23:47:18Z</cp:lastPrinted>
  <dcterms:created xsi:type="dcterms:W3CDTF">2020-02-27T08:54:55Z</dcterms:created>
  <dcterms:modified xsi:type="dcterms:W3CDTF">2020-06-23T10:05:25Z</dcterms:modified>
</cp:coreProperties>
</file>